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240" yWindow="405" windowWidth="14805" windowHeight="7710"/>
  </bookViews>
  <sheets>
    <sheet name="Последний" sheetId="2" r:id="rId1"/>
    <sheet name="Лист3" sheetId="3" r:id="rId2"/>
  </sheets>
  <definedNames>
    <definedName name="_xlnm.Print_Titles" localSheetId="0">Последний!$5:$6</definedName>
  </definedNames>
  <calcPr calcId="144525"/>
  <customWorkbookViews>
    <customWorkbookView name="Алексеева Гузяль Миасаровна - Личное представление" guid="{36948C73-23F0-4B11-B15A-34CD5AC43A7B}" mergeInterval="0" personalView="1" maximized="1" windowWidth="1916" windowHeight="815" activeSheetId="1"/>
  </customWorkbookViews>
</workbook>
</file>

<file path=xl/calcChain.xml><?xml version="1.0" encoding="utf-8"?>
<calcChain xmlns="http://schemas.openxmlformats.org/spreadsheetml/2006/main">
  <c r="K90" i="2" l="1"/>
  <c r="K167" i="2"/>
  <c r="K163" i="2"/>
  <c r="K159" i="2" s="1"/>
  <c r="K80" i="2" l="1"/>
  <c r="L164" i="2" l="1"/>
  <c r="K164" i="2"/>
  <c r="M164" i="2"/>
  <c r="M64" i="2"/>
  <c r="L64" i="2"/>
  <c r="K114" i="2" l="1"/>
  <c r="K64" i="2"/>
  <c r="P103" i="2" l="1"/>
  <c r="K77" i="2" l="1"/>
  <c r="J78" i="2"/>
  <c r="K59" i="2"/>
  <c r="P76" i="2" l="1"/>
  <c r="O76" i="2"/>
  <c r="N76" i="2"/>
  <c r="M76" i="2"/>
  <c r="L76" i="2"/>
  <c r="K76" i="2"/>
  <c r="K32" i="2" l="1"/>
  <c r="P44" i="2" l="1"/>
  <c r="O44" i="2"/>
  <c r="N44" i="2"/>
  <c r="L175" i="2" l="1"/>
  <c r="M175" i="2"/>
  <c r="N175" i="2"/>
  <c r="O175" i="2"/>
  <c r="P175" i="2"/>
  <c r="K175" i="2"/>
  <c r="K162" i="2"/>
  <c r="K92" i="2"/>
  <c r="M37" i="2"/>
  <c r="N37" i="2"/>
  <c r="O37" i="2"/>
  <c r="P37" i="2"/>
  <c r="L37" i="2"/>
  <c r="M34" i="2"/>
  <c r="L34" i="2"/>
  <c r="J77" i="2" l="1"/>
  <c r="K57" i="2" l="1"/>
  <c r="K117" i="2"/>
  <c r="K73" i="2"/>
  <c r="K70" i="2"/>
  <c r="L57" i="2"/>
  <c r="M57" i="2"/>
  <c r="L160" i="2"/>
  <c r="M160" i="2"/>
  <c r="N160" i="2"/>
  <c r="K160" i="2"/>
  <c r="L159" i="2"/>
  <c r="M159" i="2"/>
  <c r="K158" i="2" l="1"/>
  <c r="J173" i="2"/>
  <c r="L129" i="2"/>
  <c r="M129" i="2"/>
  <c r="N129" i="2"/>
  <c r="O129" i="2"/>
  <c r="P129" i="2"/>
  <c r="K129" i="2"/>
  <c r="J105" i="2" l="1"/>
  <c r="J107" i="2"/>
  <c r="J108" i="2"/>
  <c r="J110" i="2"/>
  <c r="J111" i="2"/>
  <c r="K104" i="2"/>
  <c r="L104" i="2"/>
  <c r="M104" i="2"/>
  <c r="N104" i="2"/>
  <c r="O104" i="2"/>
  <c r="P104" i="2"/>
  <c r="P102" i="2" s="1"/>
  <c r="L68" i="2"/>
  <c r="M68" i="2"/>
  <c r="N68" i="2"/>
  <c r="O68" i="2"/>
  <c r="P68" i="2"/>
  <c r="K68" i="2"/>
  <c r="L66" i="2"/>
  <c r="M66" i="2"/>
  <c r="N66" i="2"/>
  <c r="O66" i="2"/>
  <c r="P66" i="2"/>
  <c r="K66" i="2"/>
  <c r="K67" i="2"/>
  <c r="K53" i="2"/>
  <c r="O62" i="2"/>
  <c r="P62" i="2"/>
  <c r="L52" i="2"/>
  <c r="M52" i="2"/>
  <c r="J64" i="2"/>
  <c r="L55" i="2"/>
  <c r="M55" i="2"/>
  <c r="N55" i="2"/>
  <c r="O55" i="2"/>
  <c r="P55" i="2"/>
  <c r="N52" i="2"/>
  <c r="O52" i="2"/>
  <c r="P52" i="2"/>
  <c r="J35" i="2"/>
  <c r="J36" i="2"/>
  <c r="J38" i="2"/>
  <c r="J39" i="2"/>
  <c r="J45" i="2"/>
  <c r="K65" i="2" l="1"/>
  <c r="K22" i="2"/>
  <c r="J104" i="2"/>
  <c r="L62" i="2"/>
  <c r="K55" i="2"/>
  <c r="K52" i="2"/>
  <c r="M62" i="2"/>
  <c r="J55" i="2" l="1"/>
  <c r="J63" i="2"/>
  <c r="J52" i="2"/>
  <c r="K62" i="2"/>
  <c r="J62" i="2" s="1"/>
  <c r="K181" i="2" l="1"/>
  <c r="K153" i="2" s="1"/>
  <c r="J161" i="2"/>
  <c r="J165" i="2"/>
  <c r="M158" i="2"/>
  <c r="L158" i="2"/>
  <c r="L41" i="2"/>
  <c r="J71" i="2"/>
  <c r="J47" i="2"/>
  <c r="J74" i="2"/>
  <c r="J80" i="2"/>
  <c r="J83" i="2"/>
  <c r="J69" i="2"/>
  <c r="L32" i="2"/>
  <c r="M32" i="2"/>
  <c r="N32" i="2"/>
  <c r="O32" i="2"/>
  <c r="P32" i="2"/>
  <c r="L33" i="2"/>
  <c r="M33" i="2"/>
  <c r="K33" i="2"/>
  <c r="K31" i="2" l="1"/>
  <c r="M31" i="2"/>
  <c r="L31" i="2"/>
  <c r="J32" i="2"/>
  <c r="N41" i="2"/>
  <c r="O41" i="2"/>
  <c r="P41" i="2"/>
  <c r="L54" i="2" l="1"/>
  <c r="M54" i="2"/>
  <c r="O54" i="2"/>
  <c r="P54" i="2"/>
  <c r="K54" i="2"/>
  <c r="K56" i="2"/>
  <c r="K26" i="2" s="1"/>
  <c r="N67" i="2"/>
  <c r="N65" i="2" s="1"/>
  <c r="O67" i="2"/>
  <c r="P67" i="2"/>
  <c r="P65" i="2" s="1"/>
  <c r="L56" i="2"/>
  <c r="M56" i="2"/>
  <c r="O56" i="2"/>
  <c r="P56" i="2"/>
  <c r="O23" i="2" l="1"/>
  <c r="O65" i="2"/>
  <c r="J59" i="2"/>
  <c r="N56" i="2"/>
  <c r="J56" i="2" s="1"/>
  <c r="J61" i="2"/>
  <c r="K27" i="2"/>
  <c r="N54" i="2"/>
  <c r="J54" i="2" s="1"/>
  <c r="J60" i="2"/>
  <c r="P23" i="2"/>
  <c r="N23" i="2"/>
  <c r="N73" i="2"/>
  <c r="O73" i="2"/>
  <c r="P73" i="2"/>
  <c r="N92" i="2"/>
  <c r="O92" i="2"/>
  <c r="P92" i="2"/>
  <c r="L92" i="2"/>
  <c r="L169" i="2"/>
  <c r="L155" i="2" s="1"/>
  <c r="M169" i="2"/>
  <c r="M155" i="2" s="1"/>
  <c r="N169" i="2"/>
  <c r="N155" i="2" s="1"/>
  <c r="O169" i="2"/>
  <c r="O155" i="2" s="1"/>
  <c r="P169" i="2"/>
  <c r="P155" i="2" s="1"/>
  <c r="K169" i="2"/>
  <c r="L168" i="2"/>
  <c r="M168" i="2"/>
  <c r="N168" i="2"/>
  <c r="K168" i="2"/>
  <c r="N163" i="2"/>
  <c r="N159" i="2" s="1"/>
  <c r="N158" i="2" l="1"/>
  <c r="K16" i="2"/>
  <c r="O106" i="2"/>
  <c r="O103" i="2"/>
  <c r="O102" i="2" s="1"/>
  <c r="N106" i="2"/>
  <c r="N103" i="2"/>
  <c r="N102" i="2" s="1"/>
  <c r="M106" i="2"/>
  <c r="M103" i="2"/>
  <c r="M102" i="2" s="1"/>
  <c r="K155" i="2"/>
  <c r="J169" i="2"/>
  <c r="P106" i="2"/>
  <c r="M162" i="2"/>
  <c r="M171" i="2"/>
  <c r="M170" i="2" s="1"/>
  <c r="N70" i="2"/>
  <c r="L162" i="2"/>
  <c r="L171" i="2"/>
  <c r="L170" i="2" s="1"/>
  <c r="O70" i="2"/>
  <c r="N162" i="2"/>
  <c r="N171" i="2"/>
  <c r="N170" i="2" s="1"/>
  <c r="P70" i="2"/>
  <c r="L70" i="2"/>
  <c r="M92" i="2"/>
  <c r="M70" i="2"/>
  <c r="P46" i="2"/>
  <c r="J48" i="2"/>
  <c r="J75" i="2"/>
  <c r="L109" i="2"/>
  <c r="K109" i="2"/>
  <c r="P109" i="2"/>
  <c r="O109" i="2"/>
  <c r="N109" i="2"/>
  <c r="J81" i="2"/>
  <c r="P79" i="2"/>
  <c r="O79" i="2"/>
  <c r="N79" i="2"/>
  <c r="K170" i="2" l="1"/>
  <c r="L106" i="2"/>
  <c r="L103" i="2"/>
  <c r="L102" i="2" s="1"/>
  <c r="K106" i="2"/>
  <c r="K103" i="2"/>
  <c r="K102" i="2" s="1"/>
  <c r="J70" i="2"/>
  <c r="O51" i="2"/>
  <c r="N167" i="2"/>
  <c r="N166" i="2" s="1"/>
  <c r="M51" i="2"/>
  <c r="K51" i="2"/>
  <c r="K50" i="2" s="1"/>
  <c r="M167" i="2"/>
  <c r="M166" i="2" s="1"/>
  <c r="M73" i="2"/>
  <c r="L73" i="2"/>
  <c r="L51" i="2"/>
  <c r="L167" i="2"/>
  <c r="L166" i="2" s="1"/>
  <c r="M109" i="2"/>
  <c r="J109" i="2" s="1"/>
  <c r="P51" i="2"/>
  <c r="J76" i="2"/>
  <c r="L46" i="2"/>
  <c r="N46" i="2"/>
  <c r="K46" i="2"/>
  <c r="O46" i="2"/>
  <c r="M46" i="2"/>
  <c r="L42" i="2"/>
  <c r="M42" i="2"/>
  <c r="N42" i="2"/>
  <c r="O42" i="2"/>
  <c r="P42" i="2"/>
  <c r="K42" i="2"/>
  <c r="K24" i="2" s="1"/>
  <c r="O43" i="2"/>
  <c r="N43" i="2"/>
  <c r="K166" i="2" l="1"/>
  <c r="J106" i="2"/>
  <c r="J103" i="2"/>
  <c r="J42" i="2"/>
  <c r="J46" i="2"/>
  <c r="N51" i="2"/>
  <c r="J51" i="2" s="1"/>
  <c r="J58" i="2"/>
  <c r="L79" i="2"/>
  <c r="L67" i="2"/>
  <c r="L65" i="2" s="1"/>
  <c r="J68" i="2"/>
  <c r="J73" i="2"/>
  <c r="M79" i="2"/>
  <c r="M67" i="2"/>
  <c r="M65" i="2" s="1"/>
  <c r="K79" i="2"/>
  <c r="K23" i="2"/>
  <c r="O40" i="2"/>
  <c r="N40" i="2"/>
  <c r="L40" i="2"/>
  <c r="P43" i="2"/>
  <c r="P40" i="2"/>
  <c r="K41" i="2"/>
  <c r="K20" i="2" s="1"/>
  <c r="M43" i="2"/>
  <c r="M41" i="2" l="1"/>
  <c r="M40" i="2" s="1"/>
  <c r="L23" i="2"/>
  <c r="J67" i="2"/>
  <c r="J44" i="2"/>
  <c r="J79" i="2"/>
  <c r="J66" i="2"/>
  <c r="M23" i="2"/>
  <c r="J23" i="2" s="1"/>
  <c r="L43" i="2"/>
  <c r="K43" i="2"/>
  <c r="J41" i="2" l="1"/>
  <c r="J43" i="2"/>
  <c r="K40" i="2"/>
  <c r="J40" i="2" s="1"/>
  <c r="J65" i="2"/>
  <c r="P26" i="2" l="1"/>
  <c r="O26" i="2"/>
  <c r="N26" i="2"/>
  <c r="L26" i="2"/>
  <c r="M91" i="2"/>
  <c r="L91" i="2"/>
  <c r="K91" i="2"/>
  <c r="K25" i="2" l="1"/>
  <c r="M26" i="2"/>
  <c r="J26" i="2" s="1"/>
  <c r="K89" i="2"/>
  <c r="L90" i="2"/>
  <c r="M90" i="2"/>
  <c r="N90" i="2"/>
  <c r="O90" i="2"/>
  <c r="P90" i="2"/>
  <c r="J91" i="2"/>
  <c r="L89" i="2" l="1"/>
  <c r="L21" i="2"/>
  <c r="O89" i="2"/>
  <c r="O21" i="2"/>
  <c r="N89" i="2"/>
  <c r="N21" i="2"/>
  <c r="P89" i="2"/>
  <c r="P21" i="2"/>
  <c r="K21" i="2"/>
  <c r="M89" i="2"/>
  <c r="M21" i="2"/>
  <c r="J90" i="2"/>
  <c r="M27" i="2"/>
  <c r="N27" i="2"/>
  <c r="N16" i="2" s="1"/>
  <c r="O27" i="2"/>
  <c r="O16" i="2" s="1"/>
  <c r="P27" i="2"/>
  <c r="P16" i="2" s="1"/>
  <c r="J21" i="2" l="1"/>
  <c r="L27" i="2"/>
  <c r="J89" i="2"/>
  <c r="M16" i="2"/>
  <c r="L53" i="2"/>
  <c r="L50" i="2" s="1"/>
  <c r="M53" i="2"/>
  <c r="M50" i="2" s="1"/>
  <c r="N53" i="2"/>
  <c r="N22" i="2" s="1"/>
  <c r="O53" i="2"/>
  <c r="O22" i="2" s="1"/>
  <c r="P53" i="2"/>
  <c r="P22" i="2" s="1"/>
  <c r="L139" i="2"/>
  <c r="M139" i="2"/>
  <c r="N139" i="2"/>
  <c r="O139" i="2"/>
  <c r="P139" i="2"/>
  <c r="K139" i="2"/>
  <c r="M22" i="2" l="1"/>
  <c r="L22" i="2"/>
  <c r="L16" i="2"/>
  <c r="J16" i="2" s="1"/>
  <c r="J27" i="2"/>
  <c r="J53" i="2"/>
  <c r="O50" i="2"/>
  <c r="P50" i="2"/>
  <c r="N50" i="2"/>
  <c r="O57" i="2"/>
  <c r="P57" i="2"/>
  <c r="N57" i="2"/>
  <c r="J50" i="2" l="1"/>
  <c r="J57" i="2"/>
  <c r="J22" i="2"/>
  <c r="L114" i="2"/>
  <c r="L20" i="2" s="1"/>
  <c r="M114" i="2"/>
  <c r="M20" i="2" s="1"/>
  <c r="N114" i="2"/>
  <c r="N20" i="2" s="1"/>
  <c r="O114" i="2"/>
  <c r="O20" i="2" s="1"/>
  <c r="P114" i="2"/>
  <c r="P20" i="2" s="1"/>
  <c r="J178" i="2"/>
  <c r="J176" i="2"/>
  <c r="P17" i="2"/>
  <c r="O17" i="2"/>
  <c r="N17" i="2"/>
  <c r="M17" i="2"/>
  <c r="J198" i="2"/>
  <c r="J197" i="2"/>
  <c r="J196" i="2"/>
  <c r="J195" i="2"/>
  <c r="P194" i="2"/>
  <c r="O194" i="2"/>
  <c r="N194" i="2"/>
  <c r="M194" i="2"/>
  <c r="L194" i="2"/>
  <c r="K194" i="2"/>
  <c r="J193" i="2"/>
  <c r="J192" i="2"/>
  <c r="J191" i="2"/>
  <c r="J190" i="2"/>
  <c r="P189" i="2"/>
  <c r="O189" i="2"/>
  <c r="N189" i="2"/>
  <c r="M189" i="2"/>
  <c r="L189" i="2"/>
  <c r="K189" i="2"/>
  <c r="J187" i="2"/>
  <c r="J186" i="2"/>
  <c r="J185" i="2"/>
  <c r="P184" i="2"/>
  <c r="O184" i="2"/>
  <c r="N184" i="2"/>
  <c r="M184" i="2"/>
  <c r="L184" i="2"/>
  <c r="K184" i="2"/>
  <c r="P182" i="2"/>
  <c r="P172" i="2" s="1"/>
  <c r="O182" i="2"/>
  <c r="O172" i="2" s="1"/>
  <c r="N182" i="2"/>
  <c r="N154" i="2" s="1"/>
  <c r="M182" i="2"/>
  <c r="M154" i="2" s="1"/>
  <c r="L182" i="2"/>
  <c r="L154" i="2" s="1"/>
  <c r="K182" i="2"/>
  <c r="K154" i="2" s="1"/>
  <c r="P181" i="2"/>
  <c r="O181" i="2"/>
  <c r="N181" i="2"/>
  <c r="N153" i="2" s="1"/>
  <c r="M181" i="2"/>
  <c r="M153" i="2" s="1"/>
  <c r="L181" i="2"/>
  <c r="L153" i="2" s="1"/>
  <c r="P164" i="2"/>
  <c r="P160" i="2" s="1"/>
  <c r="O164" i="2"/>
  <c r="O160" i="2" s="1"/>
  <c r="J128" i="2"/>
  <c r="J127" i="2"/>
  <c r="P126" i="2"/>
  <c r="O126" i="2"/>
  <c r="N126" i="2"/>
  <c r="M126" i="2"/>
  <c r="L126" i="2"/>
  <c r="K126" i="2"/>
  <c r="J141" i="2"/>
  <c r="J140" i="2"/>
  <c r="J138" i="2"/>
  <c r="J137" i="2"/>
  <c r="P136" i="2"/>
  <c r="O136" i="2"/>
  <c r="N136" i="2"/>
  <c r="M136" i="2"/>
  <c r="L136" i="2"/>
  <c r="K136" i="2"/>
  <c r="J135" i="2"/>
  <c r="J134" i="2"/>
  <c r="P133" i="2"/>
  <c r="O133" i="2"/>
  <c r="N133" i="2"/>
  <c r="M133" i="2"/>
  <c r="L133" i="2"/>
  <c r="K133" i="2"/>
  <c r="J132" i="2"/>
  <c r="J131" i="2"/>
  <c r="J130" i="2"/>
  <c r="J125" i="2"/>
  <c r="J124" i="2"/>
  <c r="P123" i="2"/>
  <c r="O123" i="2"/>
  <c r="N123" i="2"/>
  <c r="M123" i="2"/>
  <c r="L123" i="2"/>
  <c r="K123" i="2"/>
  <c r="J122" i="2"/>
  <c r="J121" i="2"/>
  <c r="P120" i="2"/>
  <c r="O120" i="2"/>
  <c r="N120" i="2"/>
  <c r="M120" i="2"/>
  <c r="L120" i="2"/>
  <c r="K120" i="2"/>
  <c r="J119" i="2"/>
  <c r="J118" i="2"/>
  <c r="P117" i="2"/>
  <c r="O117" i="2"/>
  <c r="N117" i="2"/>
  <c r="M117" i="2"/>
  <c r="L117" i="2"/>
  <c r="P116" i="2"/>
  <c r="P28" i="2" s="1"/>
  <c r="P18" i="2" s="1"/>
  <c r="O116" i="2"/>
  <c r="O28" i="2" s="1"/>
  <c r="O18" i="2" s="1"/>
  <c r="N116" i="2"/>
  <c r="N28" i="2" s="1"/>
  <c r="N18" i="2" s="1"/>
  <c r="M116" i="2"/>
  <c r="L116" i="2"/>
  <c r="L28" i="2" s="1"/>
  <c r="L18" i="2" s="1"/>
  <c r="K116" i="2"/>
  <c r="K28" i="2" s="1"/>
  <c r="P115" i="2"/>
  <c r="O115" i="2"/>
  <c r="N115" i="2"/>
  <c r="M115" i="2"/>
  <c r="L115" i="2"/>
  <c r="K115" i="2"/>
  <c r="J94" i="2"/>
  <c r="J93" i="2"/>
  <c r="N10" i="2"/>
  <c r="L11" i="2"/>
  <c r="P82" i="2"/>
  <c r="O82" i="2"/>
  <c r="N82" i="2"/>
  <c r="M82" i="2"/>
  <c r="L82" i="2"/>
  <c r="K82" i="2"/>
  <c r="N11" i="2"/>
  <c r="M11" i="2"/>
  <c r="P34" i="2"/>
  <c r="O34" i="2"/>
  <c r="N34" i="2"/>
  <c r="P33" i="2"/>
  <c r="P31" i="2" s="1"/>
  <c r="O33" i="2"/>
  <c r="O31" i="2" s="1"/>
  <c r="N33" i="2"/>
  <c r="N31" i="2" s="1"/>
  <c r="M24" i="2"/>
  <c r="P15" i="2"/>
  <c r="O15" i="2"/>
  <c r="N15" i="2"/>
  <c r="M15" i="2"/>
  <c r="L15" i="2"/>
  <c r="P25" i="2"/>
  <c r="P14" i="2" s="1"/>
  <c r="O25" i="2"/>
  <c r="O14" i="2" s="1"/>
  <c r="N25" i="2"/>
  <c r="N14" i="2" s="1"/>
  <c r="M25" i="2"/>
  <c r="M14" i="2" s="1"/>
  <c r="L25" i="2"/>
  <c r="M12" i="2"/>
  <c r="L12" i="2"/>
  <c r="K12" i="2"/>
  <c r="P11" i="2"/>
  <c r="O11" i="2"/>
  <c r="P12" i="2"/>
  <c r="O12" i="2"/>
  <c r="N12" i="2"/>
  <c r="J31" i="2" l="1"/>
  <c r="K152" i="2"/>
  <c r="N152" i="2"/>
  <c r="K113" i="2"/>
  <c r="L152" i="2"/>
  <c r="M152" i="2"/>
  <c r="J20" i="2"/>
  <c r="J160" i="2"/>
  <c r="J164" i="2"/>
  <c r="J172" i="2"/>
  <c r="L14" i="2"/>
  <c r="J25" i="2"/>
  <c r="P24" i="2"/>
  <c r="P19" i="2" s="1"/>
  <c r="K18" i="2"/>
  <c r="O24" i="2"/>
  <c r="O19" i="2" s="1"/>
  <c r="J12" i="2"/>
  <c r="J82" i="2"/>
  <c r="N24" i="2"/>
  <c r="J33" i="2"/>
  <c r="P163" i="2"/>
  <c r="P168" i="2"/>
  <c r="P154" i="2" s="1"/>
  <c r="O168" i="2"/>
  <c r="O163" i="2"/>
  <c r="O159" i="2" s="1"/>
  <c r="J117" i="2"/>
  <c r="J123" i="2"/>
  <c r="J133" i="2"/>
  <c r="J184" i="2"/>
  <c r="J175" i="2"/>
  <c r="L10" i="2"/>
  <c r="O180" i="2"/>
  <c r="J129" i="2"/>
  <c r="J181" i="2"/>
  <c r="P113" i="2"/>
  <c r="L180" i="2"/>
  <c r="P180" i="2"/>
  <c r="N180" i="2"/>
  <c r="J120" i="2"/>
  <c r="O10" i="2"/>
  <c r="L113" i="2"/>
  <c r="J182" i="2"/>
  <c r="J189" i="2"/>
  <c r="J116" i="2"/>
  <c r="P10" i="2"/>
  <c r="K17" i="2"/>
  <c r="M180" i="2"/>
  <c r="N113" i="2"/>
  <c r="J114" i="2"/>
  <c r="J126" i="2"/>
  <c r="K180" i="2"/>
  <c r="K15" i="2"/>
  <c r="J15" i="2" s="1"/>
  <c r="J92" i="2"/>
  <c r="J115" i="2"/>
  <c r="J139" i="2"/>
  <c r="L17" i="2"/>
  <c r="J194" i="2"/>
  <c r="M10" i="2"/>
  <c r="M28" i="2"/>
  <c r="M18" i="2" s="1"/>
  <c r="K14" i="2"/>
  <c r="J136" i="2"/>
  <c r="O113" i="2"/>
  <c r="M113" i="2"/>
  <c r="K34" i="2"/>
  <c r="J34" i="2" s="1"/>
  <c r="K19" i="2" l="1"/>
  <c r="P171" i="2"/>
  <c r="P159" i="2"/>
  <c r="P158" i="2" s="1"/>
  <c r="O158" i="2"/>
  <c r="J14" i="2"/>
  <c r="M19" i="2"/>
  <c r="J17" i="2"/>
  <c r="J28" i="2"/>
  <c r="J18" i="2"/>
  <c r="N19" i="2"/>
  <c r="O154" i="2"/>
  <c r="J168" i="2"/>
  <c r="O171" i="2"/>
  <c r="O170" i="2" s="1"/>
  <c r="J163" i="2"/>
  <c r="P162" i="2"/>
  <c r="O162" i="2"/>
  <c r="P13" i="2"/>
  <c r="M13" i="2"/>
  <c r="J180" i="2"/>
  <c r="J155" i="2"/>
  <c r="J113" i="2"/>
  <c r="M9" i="2"/>
  <c r="K11" i="2"/>
  <c r="J11" i="2" s="1"/>
  <c r="K10" i="2"/>
  <c r="J10" i="2" s="1"/>
  <c r="N13" i="2"/>
  <c r="L9" i="2"/>
  <c r="N9" i="2"/>
  <c r="K37" i="2"/>
  <c r="J37" i="2" s="1"/>
  <c r="P167" i="2" l="1"/>
  <c r="P170" i="2"/>
  <c r="J158" i="2"/>
  <c r="O167" i="2"/>
  <c r="J171" i="2"/>
  <c r="P4" i="2"/>
  <c r="J159" i="2"/>
  <c r="M8" i="2"/>
  <c r="N4" i="2"/>
  <c r="N8" i="2"/>
  <c r="J162" i="2"/>
  <c r="L24" i="2"/>
  <c r="O13" i="2"/>
  <c r="J154" i="2"/>
  <c r="K9" i="2"/>
  <c r="K13" i="2"/>
  <c r="J167" i="2" l="1"/>
  <c r="O166" i="2"/>
  <c r="P153" i="2"/>
  <c r="P166" i="2"/>
  <c r="O153" i="2"/>
  <c r="O152" i="2" s="1"/>
  <c r="O4" i="2"/>
  <c r="J170" i="2"/>
  <c r="J24" i="2"/>
  <c r="L19" i="2"/>
  <c r="J19" i="2" s="1"/>
  <c r="K8" i="2"/>
  <c r="L13" i="2"/>
  <c r="J166" i="2" l="1"/>
  <c r="P152" i="2"/>
  <c r="J152" i="2" s="1"/>
  <c r="P9" i="2"/>
  <c r="P8" i="2" s="1"/>
  <c r="O9" i="2"/>
  <c r="J9" i="2" s="1"/>
  <c r="J153" i="2"/>
  <c r="J13" i="2"/>
  <c r="L8" i="2"/>
  <c r="O8" i="2" l="1"/>
  <c r="J8" i="2" s="1"/>
  <c r="J102" i="2"/>
</calcChain>
</file>

<file path=xl/sharedStrings.xml><?xml version="1.0" encoding="utf-8"?>
<sst xmlns="http://schemas.openxmlformats.org/spreadsheetml/2006/main" count="1238" uniqueCount="318">
  <si>
    <t>№                   п/п</t>
  </si>
  <si>
    <t xml:space="preserve">Наименование государственной программы (подпрограммы, основного 
мероприятия, мероприятия)
</t>
  </si>
  <si>
    <t>Ответственный исполнитель, соисполнитель</t>
  </si>
  <si>
    <t xml:space="preserve">Источник 
финансирования государственной программы
</t>
  </si>
  <si>
    <t>Расходы по годам реализации государственной программы, 
тыс. рублей</t>
  </si>
  <si>
    <t>Срок реализации мероприятия</t>
  </si>
  <si>
    <t>Целевой индикатор и показатель государственной программы</t>
  </si>
  <si>
    <t xml:space="preserve">Целевой индикатор и показатель подпрограммы, для достижения которого реализуется мероприятие </t>
  </si>
  <si>
    <t>Вед</t>
  </si>
  <si>
    <t>РзПр</t>
  </si>
  <si>
    <t>ЦСР</t>
  </si>
  <si>
    <t>ВР</t>
  </si>
  <si>
    <t>БА</t>
  </si>
  <si>
    <t>Всего</t>
  </si>
  <si>
    <t>А</t>
  </si>
  <si>
    <t>Всего по государственной программе,             в том числе:</t>
  </si>
  <si>
    <t>х</t>
  </si>
  <si>
    <t xml:space="preserve"> </t>
  </si>
  <si>
    <t>бюджет РБ</t>
  </si>
  <si>
    <t>06.0.00.00000</t>
  </si>
  <si>
    <t>федеральный бюджет</t>
  </si>
  <si>
    <t>местные бюджеты</t>
  </si>
  <si>
    <t>внебюджетные источники**</t>
  </si>
  <si>
    <t>1</t>
  </si>
  <si>
    <t>Итого,                  в том числе:</t>
  </si>
  <si>
    <t>06.1.00.00000</t>
  </si>
  <si>
    <t xml:space="preserve">ГК РБ ПТ                      </t>
  </si>
  <si>
    <t>ГК РБ ПТ</t>
  </si>
  <si>
    <t>0412</t>
  </si>
  <si>
    <t>5998.132</t>
  </si>
  <si>
    <t>06.1.01.43450</t>
  </si>
  <si>
    <t>5998.133</t>
  </si>
  <si>
    <t>Итого,                              в том числе:</t>
  </si>
  <si>
    <t>2019 год – 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2020 год – 2; 
2021 год – 2; 
2022 год – 2; 
2023 год – 2; 
2024 год – 2</t>
  </si>
  <si>
    <t>06.1.02.43450</t>
  </si>
  <si>
    <t>5998.134</t>
  </si>
  <si>
    <t xml:space="preserve">МПИП РБ                                    </t>
  </si>
  <si>
    <t>5433.000</t>
  </si>
  <si>
    <t>5998.135</t>
  </si>
  <si>
    <t xml:space="preserve">ГК РБ ВЭС              </t>
  </si>
  <si>
    <t>5998.137</t>
  </si>
  <si>
    <t>2019 год – 10;
2020 год – 11;
2021 год – 12; 
2022 год – 13;
2023 год – 14;
2024 год – 15</t>
  </si>
  <si>
    <t>5998.138</t>
  </si>
  <si>
    <t>Цель подпрограммы: увеличить вклад предпринимательства в социально-экономическое развитие республики</t>
  </si>
  <si>
    <t>Задача подпрограммы: вовлечь молодежь в предпринимательство</t>
  </si>
  <si>
    <t>ММПС РБ</t>
  </si>
  <si>
    <t>3820.000</t>
  </si>
  <si>
    <t>1.3.2</t>
  </si>
  <si>
    <t>МПИП РБ</t>
  </si>
  <si>
    <t>5998.139</t>
  </si>
  <si>
    <t>Задача подпрограммы: популяризировать и повысить престиж предпринимательской деятельности</t>
  </si>
  <si>
    <t>06.1.04.00000</t>
  </si>
  <si>
    <t>Организация краткосрочных образовательных курсов для начинающих предпринимателей</t>
  </si>
  <si>
    <t>2019 год – 100; 
2020 год – 100; 
2021 год – 100; 
2022 год – 100; 
2023 год – 100; 
2024 год – 100</t>
  </si>
  <si>
    <t>06.1.04.43450</t>
  </si>
  <si>
    <t>5998.140</t>
  </si>
  <si>
    <t>5998.142</t>
  </si>
  <si>
    <t>Итого,                                   в том числе:</t>
  </si>
  <si>
    <t xml:space="preserve">2019 год – не менее 1000;                                                                                                         2020 год – не менее 1000; 
2021 год – не менее 1000; 
2022 год – не менее 1000;  
2023 год – не менее 1000;  
2024 год – не менее 1000  </t>
  </si>
  <si>
    <t>5750.000</t>
  </si>
  <si>
    <t>5998.143</t>
  </si>
  <si>
    <t>Развитие официального делового портала Республики Башкортостан BIZRB.ru</t>
  </si>
  <si>
    <t>2019 год – 10000; 
2020 год – 10000; 
2021 год – 10000; 
2022 год – 10000; 
2023 год – 10000; 
2024 год – 10000</t>
  </si>
  <si>
    <t>5998.145</t>
  </si>
  <si>
    <t>06.2.00.00000</t>
  </si>
  <si>
    <t>местные бюджеты*</t>
  </si>
  <si>
    <t>Цель подпрограммы: увеличить долю населения Республики Башкортостан,  занятого  в сфере предпринимательства</t>
  </si>
  <si>
    <t>4199.992</t>
  </si>
  <si>
    <t>06.2.01.72490</t>
  </si>
  <si>
    <t>Итого,                                                          в том числе:</t>
  </si>
  <si>
    <t>06.2.02.00000</t>
  </si>
  <si>
    <t>2019 год – не менее 30;                                                                                                                                                                                                                                                                                                                                                                                                                                                                                                                                                                                         2020 год – не менее 30;                                                                                                                                                                                                                                                                                                                                                                                                                                                                                                                                                    2021 год – не менее 30;                                                                                                                                                                                                                                                                                                                                                                                                                                                                                                                                                        2022 год – не менее 30;                                                                                                                                                                                                                                                                                                                                                                                                                                                                                                                                                                                                                                  2023 год – не менее 30;                                                                                                                                                                                                                                                                                                                                                                                                                                                                                                                                           2024 год – не менее 30</t>
  </si>
  <si>
    <t>06.2.02.72120</t>
  </si>
  <si>
    <t>4199.993</t>
  </si>
  <si>
    <t>Обеспечение развития субъектов малого предпринимательства, осуществляющих свою деятельность на территории бизнес-инкубатора в г.Салавате</t>
  </si>
  <si>
    <t>Итого,                                  в том числе:</t>
  </si>
  <si>
    <t>4199.994</t>
  </si>
  <si>
    <t>Обеспечение развития субъектов малого предпринимательства, осуществляющих свою деятельность на территории бизнес-инкубатора  в г.Сибае</t>
  </si>
  <si>
    <t>Итого,                                    в том числе:</t>
  </si>
  <si>
    <t>4199.995</t>
  </si>
  <si>
    <t>06.2.03.72490</t>
  </si>
  <si>
    <t>4114.000</t>
  </si>
  <si>
    <t>Коды классификации расходов бюджета Республики Башкортостан</t>
  </si>
  <si>
    <t>2019 год – не менее 300; 
2020 год – не менее 300; 
2021 год – не менее 300; 
2022 год – не менее 300; 
2023 год – не менее 300; 
2024 год – не менее  300</t>
  </si>
  <si>
    <t>федеральный 
бюджет</t>
  </si>
  <si>
    <t>1.2</t>
  </si>
  <si>
    <t>1.3</t>
  </si>
  <si>
    <t>1.4</t>
  </si>
  <si>
    <t>Задача подпрограммы: создать систему акселерации субъектов малого и среднего предпринимательства, включая индивидуальных предпринимателей, в том числе инфраструктуры и сервисов поддержки, а также их ускоренное развитие в таких областях, как благоустройство городской среды, научно-технологическая сфера, социальная сфера и экcпорт</t>
  </si>
  <si>
    <t>количество управляющих компаний, 
получивших государственную 
поддержку, ед.</t>
  </si>
  <si>
    <t>количество слушателей, обученных
на курсах для начинающих предпринимателей, чел.</t>
  </si>
  <si>
    <t>количество участников Форума малого бизнеса регионов стран – участниц ШОС и БРИКС, чел.</t>
  </si>
  <si>
    <t>Задача  подпрограммы: обеспечить развитие и поддержку субъектов малого и среднего предпринимательства в монопрофильных муниципальных образованиях Республики Башкортостан</t>
  </si>
  <si>
    <t>Задача  подпрограммы: обеспечить развитие действующих на территории Республики Башкортостан бизнес-инкубаторов</t>
  </si>
  <si>
    <t>Значение непосредственного результата реализации мероприятия                           (по годам)</t>
  </si>
  <si>
    <t>Цель подпрограммы: увеличить долю малого и среднего бизнеса в валовом региональном продукте</t>
  </si>
  <si>
    <t>Задача подпрограммы: упростить доступ к льготному финансированию, в том числе ежегодное увеличение объема льготных кредитов, выдаваемых субъектам малого и среднего предпринимательства, включая индивидуальных предпринимателей</t>
  </si>
  <si>
    <t>Организация обучения физических лиц в возрасте до 30 лет (включительно) по программам, направленным на приобретение навыков ведения бизнеса и создания малых и средних предприятий</t>
  </si>
  <si>
    <t>посещаемость официального делового портала Республики Башкортостан BIZRB.ru, ед.</t>
  </si>
  <si>
    <t xml:space="preserve">2019 год – 70; 
2020 год – 70; 
2021 год – 70;                 2022 год – 70; 
2023 год – 70; 
2024 год – 70
</t>
  </si>
  <si>
    <t xml:space="preserve">ММПС РБ                            </t>
  </si>
  <si>
    <t>Проведение Форума, посвященного Дню российского предпринимательства</t>
  </si>
  <si>
    <t>2019 год – не менее 500; 
2020 год – не менее 500; 
2021 год – не менее 500; 
2022 год – не менее 500; 
2023 год – не менее 500; 
2024 год – не менее 500</t>
  </si>
  <si>
    <t>1.1.2</t>
  </si>
  <si>
    <t>2020 год – 1,08; 
2021 год – 0,54; 
2022 год – 0,55;  
2023 год – 0,94</t>
  </si>
  <si>
    <t>общий объем инвестиций в основной капитал субъектов МСП, получивших доступ к производственным площадям и помещениям в рамках созданных в субъектах Российской Федерации на принципах ГЧП промышленных парков, технопарков, млрд. рублей</t>
  </si>
  <si>
    <t>1.2.2</t>
  </si>
  <si>
    <t>2019 год – 2980; 
2020 год – 2980; 
2021 год – 2980</t>
  </si>
  <si>
    <t>7</t>
  </si>
  <si>
    <t>10</t>
  </si>
  <si>
    <t>6</t>
  </si>
  <si>
    <t>4</t>
  </si>
  <si>
    <t>8</t>
  </si>
  <si>
    <t>2.1</t>
  </si>
  <si>
    <t xml:space="preserve"> ПЛАН
реализации и финансовое обеспечение государственной программы
"Развитие и поддержка малого и среднего предпринимательства в Республике Башкортостан"</t>
  </si>
  <si>
    <t xml:space="preserve">Обеспечение льготного доступа субъектов малого и среднего предпринимательства к производственным площадям и помещениям 
в целях создания (развития) производственных и инновационных компаний
 </t>
  </si>
  <si>
    <t>5</t>
  </si>
  <si>
    <t>1.5</t>
  </si>
  <si>
    <t>1.6</t>
  </si>
  <si>
    <t>1.7</t>
  </si>
  <si>
    <t>1.1</t>
  </si>
  <si>
    <t>1.1.1</t>
  </si>
  <si>
    <t>1.1, 1.2</t>
  </si>
  <si>
    <t>1.8</t>
  </si>
  <si>
    <t>1.10</t>
  </si>
  <si>
    <t>1.9</t>
  </si>
  <si>
    <t>2.3</t>
  </si>
  <si>
    <t>9</t>
  </si>
  <si>
    <t>2.2</t>
  </si>
  <si>
    <t>количество участников Форума, посвященного Дню российского 
предпринимательства, чел.</t>
  </si>
  <si>
    <t>2019-2024 годы</t>
  </si>
  <si>
    <t>2019-2024  годы</t>
  </si>
  <si>
    <t>2019-2021  годы</t>
  </si>
  <si>
    <t>2019-2023  годы</t>
  </si>
  <si>
    <t>количество субъектов малого и среднего предпринимательства, получивших государственную 
поддержку по линии микрофинансовой организации, ед.</t>
  </si>
  <si>
    <t>600</t>
  </si>
  <si>
    <t>1.4.1</t>
  </si>
  <si>
    <t>1.4.2</t>
  </si>
  <si>
    <t>ГК РБ ПТ;
Министерство семьи и труда РБ</t>
  </si>
  <si>
    <t>2020-2024 годы</t>
  </si>
  <si>
    <t>06.1.I4.55270</t>
  </si>
  <si>
    <t>хххх.000</t>
  </si>
  <si>
    <t>06.1.I4.00000</t>
  </si>
  <si>
    <t>Создание и (или) развитие инфраструктуры поддержки субъектов малого и среднего предпринимательства, деятельность которой направлена на содействие развитию системы кредитования  микрофинансовой организации</t>
  </si>
  <si>
    <t>2.3.3</t>
  </si>
  <si>
    <t>2.3.2</t>
  </si>
  <si>
    <t>2.3.1</t>
  </si>
  <si>
    <t>2.2.2</t>
  </si>
  <si>
    <t>2.2.1</t>
  </si>
  <si>
    <t>06.1.03.43450</t>
  </si>
  <si>
    <t>06.1.01.00000</t>
  </si>
  <si>
    <t>06.1.02.00000</t>
  </si>
  <si>
    <t>количество мероприятий, ед.</t>
  </si>
  <si>
    <t xml:space="preserve">2019 год – 30;
2020 год – 30;
2021 год – 30;
2022 год – 30;
2023 год – 30;
2024 год – 30                          </t>
  </si>
  <si>
    <t>2019 год – 1,07; 
2020 год – 1,09; 
2021 год – 1,11</t>
  </si>
  <si>
    <t>06.2.I5.00000</t>
  </si>
  <si>
    <t>06.1.I8.00000</t>
  </si>
  <si>
    <t>06.1.I5.00000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</si>
  <si>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</t>
  </si>
  <si>
    <t>Основное мероприятие "Оказание содействия развитию молодежного предпринимательства"</t>
  </si>
  <si>
    <t>06.1.I5.55270</t>
  </si>
  <si>
    <t>06.1.I8.55270</t>
  </si>
  <si>
    <t xml:space="preserve">Основное мероприятие "Государственная поддержка организаций инфраструктуры, реализующих проекты по вопросам поддержки и развития субъектов малого и среднего предпринимательства на территории Республики Башкортостан"
</t>
  </si>
  <si>
    <t>06.1.03.00000</t>
  </si>
  <si>
    <t>Создание и (или) развитие инфраструктуры поддержки субъектов малого и среднего предпринимательства,  направленной на оказание консультационной поддержки, центров (агентств) координации поддержки экспортно ориентированных субъектов малого и среднего предпринимательства</t>
  </si>
  <si>
    <t xml:space="preserve">Реализация программ поддержки субъектов малого и среднего предпринимательства в целях 
их ускоренного развития в моногородах 
</t>
  </si>
  <si>
    <t>06.2.I5.55270</t>
  </si>
  <si>
    <t>Поддержка субъектов малого и среднего предпринимательства в рамках реализации программ (подпрограмм) развития малого и среднего предпринимательства монопрофильных муниципальных образований</t>
  </si>
  <si>
    <t>количество субъектов малого и среднего предпринимательства монопрофильных муниципальных образований, получивших государственную поддержку (в том числе за счет средств бюджета РБ и федерального бюджета), ед.</t>
  </si>
  <si>
    <t xml:space="preserve">2019 год – 50;                                         2020 год – 40;                                       2021 год – 40;                      2022 год – 40;                         2023 год – 40;                        2024 год – 40  </t>
  </si>
  <si>
    <t>Обеспечение развития субъектов малого предпринимательства, осуществляющих свою деятельность на территории бизнес-инкубатора в г.Октябрьском</t>
  </si>
  <si>
    <t>Задача  подпрограммы: обеспечить развитие и поддержку субъектов малого и среднего предпринимательства в муниципальных образованиях</t>
  </si>
  <si>
    <t>2019 год – 5000; 
2020 год – 5000; 
2021 год – 5000; 
2022 год – 5000; 
2023 год – 5000; 
2024 год – 5000</t>
  </si>
  <si>
    <t>2019 год – 750; 
2020 год – 750; 
2021 год – 750; 
2022 год – 750; 
2023 год – 750; 
2024 год – 750</t>
  </si>
  <si>
    <t>2019 год – 50; 
2020 год – 50; 
2021 год – 50; 
2022 год – 50;                                                                                                  
2023 год – 50; 
2024 год – 50</t>
  </si>
  <si>
    <t xml:space="preserve">Создание и (или) развитие центров молодежного инновационного творчества
</t>
  </si>
  <si>
    <t>1.2.1</t>
  </si>
  <si>
    <t>Поддержка субъектов малого и среднего предпринимательства в рамках реализации программ (подпрограмм) развития малого и среднего предпринимательства муниципальных образований Республики Башкортостан</t>
  </si>
  <si>
    <t xml:space="preserve">Осуществление деятельности АНО "Центр координации поддержки экспортно ориентированных субъектов малого и среднего предпринимательства Республики Башкортостан"
</t>
  </si>
  <si>
    <t>Осуществление докапитализации региональной гарантийной организации (гарантийный фонд)</t>
  </si>
  <si>
    <t>1.4.3</t>
  </si>
  <si>
    <t>1.4.4</t>
  </si>
  <si>
    <t>1.4.5</t>
  </si>
  <si>
    <t>1.4.6</t>
  </si>
  <si>
    <t>1.5.1</t>
  </si>
  <si>
    <t>1.5.2</t>
  </si>
  <si>
    <t>1.5.3</t>
  </si>
  <si>
    <t>1.6.1</t>
  </si>
  <si>
    <t>1.6.2</t>
  </si>
  <si>
    <t>1.7.1</t>
  </si>
  <si>
    <t>1.7.2</t>
  </si>
  <si>
    <t>1.7.3</t>
  </si>
  <si>
    <t>1.7.4</t>
  </si>
  <si>
    <t>1.7.5</t>
  </si>
  <si>
    <t>1.7.6</t>
  </si>
  <si>
    <t>1.7.7</t>
  </si>
  <si>
    <t>1.7.8</t>
  </si>
  <si>
    <t>1.8.1</t>
  </si>
  <si>
    <t>1.8.2</t>
  </si>
  <si>
    <t>06.1.I1.00000</t>
  </si>
  <si>
    <t>2.1, 2.3</t>
  </si>
  <si>
    <t xml:space="preserve">Обеспечение информирования граждан Республики Башкортостан о введении специального налогового режима для самозанятых граждан на всей территории Российской Федерации </t>
  </si>
  <si>
    <t>Реализация комплексной программы по вовлечению в предпринимательскую деятельность и содействию создания собственного бизнеса для каждой целевой группы, включая поддержку создания сообществ начинающих предпринимателей и развитие института наставничества</t>
  </si>
  <si>
    <t>2019 год – 30; 
2020 год – 35; 
2021 год – 40</t>
  </si>
  <si>
    <t>количество созданных рабочих мест в компаниях-резидентах бизнес-инкубатора, ед.</t>
  </si>
  <si>
    <t>количество субъектов малого и среднего предпринимательства, получивших государственную поддержку в рамках реализации программ (подпрограмм) развития малого и среднего предпринимательства муниципальных образований, ед. </t>
  </si>
  <si>
    <t>количество человек, воспользовавшихся услугами центров молодежного инновационного творчества, чел.</t>
  </si>
  <si>
    <t>количество субъектов малого и среднего предпринимательства, получивших государственную поддержку по линии Центра координации поддержки экспортно ориентированных субъектов малого  среднего предпринимательства Республики Башкортостан, ед.</t>
  </si>
  <si>
    <t>1.1, 1.2, 1.3</t>
  </si>
  <si>
    <t>1, 3</t>
  </si>
  <si>
    <t>2, 5</t>
  </si>
  <si>
    <t>1.3, 1.4</t>
  </si>
  <si>
    <t>1.3, 1.4, 1.10</t>
  </si>
  <si>
    <t>2, 4, 5</t>
  </si>
  <si>
    <t>1.5, 1.6, 1.7</t>
  </si>
  <si>
    <t>6,7</t>
  </si>
  <si>
    <t>1.4, 1.5</t>
  </si>
  <si>
    <t>4, 7</t>
  </si>
  <si>
    <t>7, 8, 9</t>
  </si>
  <si>
    <t>2.1.1</t>
  </si>
  <si>
    <t>1.8, 1.9, 1.10</t>
  </si>
  <si>
    <t>2019 год – 346;                  2020 год – 367; 
2021 год – 394</t>
  </si>
  <si>
    <t>2020 год – 20; 
2021 год – 41; 
2022 год – 54; 
2023 год – 64; 
2024 год – 75</t>
  </si>
  <si>
    <t>2019 год – 90; 
2020 год – 176; 
2021 год – 234</t>
  </si>
  <si>
    <t xml:space="preserve">2019 год – 19;                             
2020 год – 3;
2021 год – 11                    </t>
  </si>
  <si>
    <t>2019 год – 2 601;                    2020 год – 3 685;                          2021 год – 4 883</t>
  </si>
  <si>
    <t xml:space="preserve">ММПС РБ;                            МПИП РБ                                         </t>
  </si>
  <si>
    <t xml:space="preserve">количество субъектов МСП 
и самозанятых граждан, получивших поддержку 
в рамках проекта "Мой бизнес", 
нарастающим итогом, ед. 
</t>
  </si>
  <si>
    <t>количество субъектов МСП, выведенных на экспорт при поддержке Центра координации поддержки экспортно ориентированных субъектов МСП, нарастающим итогом, ед.</t>
  </si>
  <si>
    <t xml:space="preserve">количество самозанятых граждан, зафиксировавших свой статус, с учетом введения налогового режима для самозанятых, нарастающим итогом, тыс. чел. </t>
  </si>
  <si>
    <t>количество самозанятых граждан, зафиксировавших свой статус, с учетом введения налогового режима для самозанятых, нарастающим итогом, тыс. чел.</t>
  </si>
  <si>
    <t>количество субъектов МСП в моногородах, получивших поддержку, ед.</t>
  </si>
  <si>
    <r>
      <rPr>
        <sz val="30"/>
        <color theme="1"/>
        <rFont val="Times New Roman"/>
        <family val="1"/>
        <charset val="204"/>
      </rPr>
      <t>5) приложение № 2 к государственной программе изложить в следующей редакции:</t>
    </r>
    <r>
      <rPr>
        <sz val="20"/>
        <color theme="1"/>
        <rFont val="Times New Roman"/>
        <family val="1"/>
        <charset val="204"/>
      </rPr>
      <t xml:space="preserve">
</t>
    </r>
  </si>
  <si>
    <t xml:space="preserve">«Приложение № 2
  к государственной программе 
  "Развитие и поддержка малого 
  и среднего предпринимательства 
  в Республике Башкортостан" </t>
  </si>
  <si>
    <t>Непосредственный результат реализации мероприятия, единицы измерения</t>
  </si>
  <si>
    <t>Государственная программа "Развитие и поддержка малого 
и среднего предпринимательства 
в Республике Башкортостан"</t>
  </si>
  <si>
    <t>Подпрограмма "Развитие малого и среднего предпринимательства во всех отраслях и секторах экономики Республики Башкортостан"</t>
  </si>
  <si>
    <t>количество проведенных консультаций и мероприятий для субъектов социального предпринимательства           (в том числе за счет средств бюджета РБ и федерального бюджета), ед.</t>
  </si>
  <si>
    <t xml:space="preserve">2019 год – 12,686;                             2020 год – 13,447;                               2021 год – 13,701                            </t>
  </si>
  <si>
    <t xml:space="preserve">2019 год – 0,774;                             2020 год – 2,321;                               2021 год – 2,567                           </t>
  </si>
  <si>
    <t>2019 год – 2,322;                          2020 год – 2,424;                          2021 год – 2,432</t>
  </si>
  <si>
    <t>2019 год – 13;                          2020 год – 13;                           2021 год – 13;                             2022 год – 13;                                2023 год – 13;                           2024 год – 13</t>
  </si>
  <si>
    <t xml:space="preserve">Создание и (или) развитие инфраструктуры поддержки субъектов малого и среднего предпринимательства, направленной на оказание консультационной поддержки, – центров поддержки предпринимательства </t>
  </si>
  <si>
    <t xml:space="preserve">Создание и (или) развитие инфраструктуры поддержки субъектов малого и среднего предпринимательства, направленной на оказание консультационной поддержки, – центров инноваций социальной сферы
</t>
  </si>
  <si>
    <t xml:space="preserve">2020 год – 20; 
2021 год – 41; 
2022 год – 54;                      2023 год – 64; 
2024 год – 75
</t>
  </si>
  <si>
    <t xml:space="preserve">Основное мероприятие "Осуществление мероприятий 
по развитию субъектов малого и среднего предпринимательства в монопрофильных  и муниципальных образованиях Республики Башкортостан" </t>
  </si>
  <si>
    <t xml:space="preserve">Основное мероприятие "Реализация комплекса мер, направленных на развитие деятельности бизнес-инкубаторов" </t>
  </si>
  <si>
    <t xml:space="preserve">Осуществление докапитализации                АНО "Микрокредитная </t>
  </si>
  <si>
    <t>компания малого бизнеса Республики Башкортостан"</t>
  </si>
  <si>
    <t xml:space="preserve">количество выдаваемых микрозаймов МФО субъектам МСП </t>
  </si>
  <si>
    <t>нарастающим итогом, ед.</t>
  </si>
  <si>
    <t xml:space="preserve">Создание и (или) развитие инфраструктуры поддержки субъектов малого и среднего предпринимательства, </t>
  </si>
  <si>
    <t xml:space="preserve">осуществляющих деятельность в области промышленного и сельскохозяйственного производства, разработки и внедрения инновационной продукции, в том числе создание и (или) развитие инжиниринговых центров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</si>
  <si>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2024 год – 50</t>
  </si>
  <si>
    <t xml:space="preserve">Подпрограмма   
"Развитие малого бизнеса в муниципальных </t>
  </si>
  <si>
    <t>образованиях Республики Башкортостан"</t>
  </si>
  <si>
    <t xml:space="preserve">ГК РБ ПТ; 
ММПС РБ;
МПИП РБ;                                         ГК РБ ВЭС;                      АНО "Агентство Республики Башкортостан                           по развитию малого и среднего предпринимательства" (по согласованию);                                 
администрации МР и ГО РБ                                           (по согласованию)
</t>
  </si>
  <si>
    <t xml:space="preserve">ГК РБ ПТ; 
ММПС РБ;
МПИП РБ;                          ГК РБ ВЭС;                      АНО "Агентство Республики Башкортостан                           по развитию малого и среднего предпринимательства" (по согласованию);                                 
администрации МР и ГО РБ                                           (по согласованию)
</t>
  </si>
  <si>
    <t xml:space="preserve">Основное мероприятие 
"Развитие прогрессивных финансовых технологий поддержки субъектов 
малого и среднего 
предпринимательства"
</t>
  </si>
  <si>
    <t xml:space="preserve">ГК РБ ПТ;                             МПИП РБ;                               ГК РБ ВЭС;                            АНО "Агентство Республики Башкортостан по развитию малого и среднего предпринимательства" (по согласованию)    </t>
  </si>
  <si>
    <t>ГК РБ ПТ;                               МПИП РБ;                         АНО "Агентство Республики Башкортостан по развитию малого и среднего предпринимательства" (по согласованию)</t>
  </si>
  <si>
    <t xml:space="preserve">ГК РБ ПТ;                             МПИП РБ;                               ГК РБ ВЭС;                         АНО "Агентство Республики Башкортостан по развитию малого и среднего предпринимательства" (по согласованию)    </t>
  </si>
  <si>
    <t>ГК РБ ПТ;                         АНО "Агентство Республики Башкортостан по развитию малого и среднего предпринимательства" (по согласованию)</t>
  </si>
  <si>
    <t>Основное мероприятие 
"Осуществление мероприятий 
по повышению престижа предпринимательской деятельности"</t>
  </si>
  <si>
    <t>ГК РБ ПТ;                              АНО "Агентство Республики Башкортостан по развитию малого и среднего предпринимательства" (по согласованию)</t>
  </si>
  <si>
    <t>Проведение республиканского конкурса "Предприниматель года"</t>
  </si>
  <si>
    <t xml:space="preserve">количество участников республиканского конкурса "Предприниматель года", чел.
</t>
  </si>
  <si>
    <t xml:space="preserve">ГК РБ ПТ;                            АНО "Агентство Республики Башкортостан по развитию малого и среднего предпринимательства" (по согласованию)          </t>
  </si>
  <si>
    <t>ГК РБ ПТ;
АНО "Агентство Республики Башкортостан по развитию малого и среднего предпринимательства" (по согласованию)</t>
  </si>
  <si>
    <t>количество участников Форума "Объединяя события – продвигаем территории" (на северо-востоке), чел.</t>
  </si>
  <si>
    <t>ГК РБ ПТ;
АНО "Агентство 
Республики Башкортостан по развитию малого и среднего предпринимательства" (по согласованию)</t>
  </si>
  <si>
    <t xml:space="preserve">Обеспечение предоставления информационно-консультационных и образовательных мер поддержки самозанятым гражданам в центрах "Мой бизнес" </t>
  </si>
  <si>
    <t>Региональный проект "Акселерация субъектов малого и среднего предпринимательства"</t>
  </si>
  <si>
    <t>Проведение Форума "Объединяя события – продвигаем территории" (на северо-востоке)</t>
  </si>
  <si>
    <t xml:space="preserve">Задача подпрограммы: создать благоприятные условия осуществления деятельности для самозанятых граждан </t>
  </si>
  <si>
    <t>количество физических лиц – участников регионального проекта, нарастающим итогом, тыс. чел.</t>
  </si>
  <si>
    <t>количество физических лиц – участников регионального проекта, занятых в сфере малого и среднего предпринимательства, по итогам участия в федеральном проекте, нарастающим итогом, тыс. чел.</t>
  </si>
  <si>
    <t>количество обученных основам ведения бизнеса, финансовой грамотности и иным навыкам предпринимательской деятельности, нарастающим итогом, тыс.чел.</t>
  </si>
  <si>
    <t>количество вновь созданных субъектов МСП участниками проекта, нарастающим итогом, тыс. единиц</t>
  </si>
  <si>
    <t>количество консультаций и мероприятий, проведенных для субъектов малого и среднего предпринимательства Центром поддержки предпринимательства    (в том числе за счет средств бюджета РБ и федерального бюджета), ед.</t>
  </si>
  <si>
    <t xml:space="preserve">Региональный проект "Расширение доступа субъектов малого и среднего предпринимательства к финансововй поддержке, в том числе к льготному финансированию"
</t>
  </si>
  <si>
    <t>Региональный проект "Популяризация предпринимательства"</t>
  </si>
  <si>
    <t>Региональный проект
"Улучшение условий ведения предпринимательской деятельности"</t>
  </si>
  <si>
    <t xml:space="preserve">Оказание комплекса услуг, сервисов 
и мер поддержки субъектам малого и среднего предпринимательства 
в центре "Мой бизнес"
</t>
  </si>
  <si>
    <t>2019 год – 0,228;                          2020 год – 0,343;                           2021 год – 0,342</t>
  </si>
  <si>
    <t>2019 год  – не менее 20;                               2020 год – 2; 
2021 год – 2; 
2022 год – 2; 
2023 год – 2; 
2024 год – 2</t>
  </si>
  <si>
    <t xml:space="preserve">суммарный объем кредитов, выдаваемых субъектам МСП с привлечением гарантий и поручительств АО "Корпорация "МСП", АО "МСП Банк" и региональных грантийных организаций, млрд.руб.
</t>
  </si>
  <si>
    <t>1.3.1</t>
  </si>
  <si>
    <t>количество организаций инфраструктуры, размещенных в центре "Мой бизнес", ед.</t>
  </si>
  <si>
    <t xml:space="preserve">Создание и (или) развитие центра "Мой бизнес"
</t>
  </si>
  <si>
    <t xml:space="preserve">количество услуг, предоставленных субъектам малого и среднего предпринимательства </t>
  </si>
  <si>
    <t>ГК РБ ПТ;                АНО "Агентство Республики Башкортостан по развитию малого и среднего предпринимательства" (по согласованию)</t>
  </si>
  <si>
    <t>Проведение Форума малого бизнеса регионов стран – участниц ШОС и БРИКС</t>
  </si>
  <si>
    <t>ГК РБ ПТ;
Госкомторговли РБ;
Минземимущество РБ;
Министерство семьи и труда РБ</t>
  </si>
  <si>
    <t xml:space="preserve">Оказание государственной поддержки управляющим компаниям на развитие малых производственных площадок для субъектов малого и среднего предпринимательства 
 </t>
  </si>
  <si>
    <t>организациями, образующими объекты инфраструктуры поддержки субъектов малого и среднего предпринимательства, ед.</t>
  </si>
  <si>
    <t>Оказание консультационной поддержки физическим лицам до 30 лет (включительно), а также субьектам молодежного предпринимательства</t>
  </si>
  <si>
    <t>количество участников стратегической сессии Корпорации "МСП", чел.</t>
  </si>
  <si>
    <t xml:space="preserve">Список использованных сокращений </t>
  </si>
  <si>
    <t>ГК РБ ВЭС</t>
  </si>
  <si>
    <t>Минземимущество РБ</t>
  </si>
  <si>
    <t>;</t>
  </si>
  <si>
    <t>– Министерство земельных и имущественных отношений Республики Башкортостан»;</t>
  </si>
  <si>
    <t xml:space="preserve">– Министерство промышленности и инновационной политики Республики Башкортостан
</t>
  </si>
  <si>
    <t>– Министерство молодежной политики и спорта Республики Башкортостан</t>
  </si>
  <si>
    <t>– Государственный комитет Республики Башкортостан по предпринимательству и туризму</t>
  </si>
  <si>
    <t>– Государственный комитет Республики Башкортостан по внешнеэкономическим связям</t>
  </si>
  <si>
    <t xml:space="preserve">– администрации муниципальных районов и городских округов Республики Башкортостан
</t>
  </si>
  <si>
    <t xml:space="preserve">администрации МР и ГО РБ                 </t>
  </si>
  <si>
    <t>Проведение стратегической сессии Корпорации "МСП"</t>
  </si>
  <si>
    <t xml:space="preserve">ГК РБ ПТ
</t>
  </si>
  <si>
    <t>заключенных субъектами малого и среднего предпринимательства с зарубежными партнерами, ед.</t>
  </si>
  <si>
    <t xml:space="preserve">количество бизнес-контрактов, соглашений (протоколов о намерениях), </t>
  </si>
  <si>
    <t xml:space="preserve">2019 год – 5; 
2020 год – 5; 
2021 год – 5; 
2022 год – 5; 
</t>
  </si>
  <si>
    <t>5998.136</t>
  </si>
  <si>
    <t>2023 год – 5; 
2024 год – 5</t>
  </si>
  <si>
    <t xml:space="preserve">Создание и (или) развитие Офиса по координации поддержки малого бизнеса регионов </t>
  </si>
  <si>
    <t>стран – участниц ШОС и БРИКС на базе организации инфраструктуры поддержки предпринимательства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</si>
</sst>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8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30"/>
      <color theme="1"/>
      <name val="Times New Roman"/>
      <family val="1"/>
      <charset val="204"/>
    </font>
    <font>
      <sz val="30"/>
      <color theme="1"/>
      <name val="Calibri"/>
      <family val="2"/>
      <scheme val="minor"/>
    </font>
    <font>
      <sz val="30"/>
      <name val="Times New Roman"/>
      <family val="1"/>
      <charset val="204"/>
    </font>
    <font>
      <sz val="3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49" fontId="3" fillId="2" borderId="2" xfId="0" applyNumberFormat="1" applyFont="1" applyFill="1" applyBorder="1" applyAlignment="1">
      <alignment horizontal="center" vertical="top"/>
    </xf>
    <xf numFmtId="164" fontId="3" fillId="2" borderId="2" xfId="0" applyNumberFormat="1" applyFont="1" applyFill="1" applyBorder="1" applyAlignment="1">
      <alignment horizontal="center" vertical="top"/>
    </xf>
    <xf numFmtId="164" fontId="3" fillId="2" borderId="6" xfId="0" applyNumberFormat="1" applyFont="1" applyFill="1" applyBorder="1" applyAlignment="1">
      <alignment horizontal="center" vertical="top"/>
    </xf>
    <xf numFmtId="165" fontId="3" fillId="2" borderId="6" xfId="0" applyNumberFormat="1" applyFont="1" applyFill="1" applyBorder="1" applyAlignment="1">
      <alignment horizontal="center" vertical="top"/>
    </xf>
    <xf numFmtId="49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164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164" fontId="3" fillId="2" borderId="2" xfId="0" applyNumberFormat="1" applyFont="1" applyFill="1" applyBorder="1" applyAlignment="1">
      <alignment vertical="top" wrapText="1"/>
    </xf>
    <xf numFmtId="1" fontId="3" fillId="2" borderId="2" xfId="0" applyNumberFormat="1" applyFont="1" applyFill="1" applyBorder="1" applyAlignment="1">
      <alignment horizontal="center" vertical="top" wrapText="1"/>
    </xf>
    <xf numFmtId="0" fontId="0" fillId="2" borderId="0" xfId="0" applyFill="1"/>
    <xf numFmtId="49" fontId="3" fillId="2" borderId="7" xfId="0" applyNumberFormat="1" applyFont="1" applyFill="1" applyBorder="1" applyAlignment="1">
      <alignment vertical="top" wrapText="1"/>
    </xf>
    <xf numFmtId="0" fontId="0" fillId="2" borderId="0" xfId="0" applyFill="1" applyAlignment="1">
      <alignment horizontal="left"/>
    </xf>
    <xf numFmtId="0" fontId="0" fillId="2" borderId="0" xfId="0" applyFill="1" applyBorder="1"/>
    <xf numFmtId="0" fontId="3" fillId="2" borderId="6" xfId="0" applyFont="1" applyFill="1" applyBorder="1" applyAlignment="1">
      <alignment vertical="top" wrapText="1"/>
    </xf>
    <xf numFmtId="0" fontId="5" fillId="2" borderId="0" xfId="0" applyFont="1" applyFill="1"/>
    <xf numFmtId="165" fontId="3" fillId="2" borderId="2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vertical="top" wrapText="1"/>
    </xf>
    <xf numFmtId="164" fontId="3" fillId="2" borderId="7" xfId="0" applyNumberFormat="1" applyFont="1" applyFill="1" applyBorder="1" applyAlignment="1">
      <alignment vertical="top" wrapText="1"/>
    </xf>
    <xf numFmtId="1" fontId="3" fillId="2" borderId="1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vertical="top" wrapText="1"/>
    </xf>
    <xf numFmtId="164" fontId="3" fillId="2" borderId="2" xfId="0" applyNumberFormat="1" applyFont="1" applyFill="1" applyBorder="1" applyAlignment="1">
      <alignment horizontal="center" vertical="top" wrapText="1"/>
    </xf>
    <xf numFmtId="165" fontId="3" fillId="2" borderId="2" xfId="0" applyNumberFormat="1" applyFont="1" applyFill="1" applyBorder="1" applyAlignment="1">
      <alignment horizontal="center" vertical="top"/>
    </xf>
    <xf numFmtId="165" fontId="6" fillId="2" borderId="0" xfId="0" applyNumberFormat="1" applyFont="1" applyFill="1" applyBorder="1" applyAlignment="1">
      <alignment horizontal="center" vertical="top" wrapText="1"/>
    </xf>
    <xf numFmtId="165" fontId="2" fillId="2" borderId="0" xfId="0" applyNumberFormat="1" applyFont="1" applyFill="1" applyBorder="1" applyAlignment="1">
      <alignment horizontal="center" vertical="top" wrapText="1"/>
    </xf>
    <xf numFmtId="164" fontId="0" fillId="2" borderId="0" xfId="0" applyNumberFormat="1" applyFill="1"/>
    <xf numFmtId="0" fontId="3" fillId="2" borderId="1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center" wrapText="1"/>
    </xf>
    <xf numFmtId="0" fontId="6" fillId="2" borderId="0" xfId="0" applyFont="1" applyFill="1"/>
    <xf numFmtId="0" fontId="0" fillId="2" borderId="0" xfId="0" applyFill="1" applyAlignment="1">
      <alignment horizontal="center"/>
    </xf>
    <xf numFmtId="49" fontId="3" fillId="2" borderId="1" xfId="0" applyNumberFormat="1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49" fontId="3" fillId="2" borderId="6" xfId="0" applyNumberFormat="1" applyFont="1" applyFill="1" applyBorder="1" applyAlignment="1">
      <alignment vertical="top" wrapText="1"/>
    </xf>
    <xf numFmtId="2" fontId="3" fillId="2" borderId="6" xfId="0" applyNumberFormat="1" applyFont="1" applyFill="1" applyBorder="1" applyAlignment="1">
      <alignment horizontal="center" vertical="top" wrapText="1"/>
    </xf>
    <xf numFmtId="0" fontId="0" fillId="2" borderId="7" xfId="0" applyFill="1" applyBorder="1"/>
    <xf numFmtId="49" fontId="3" fillId="2" borderId="1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3" fillId="2" borderId="6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49" fontId="3" fillId="2" borderId="7" xfId="0" applyNumberFormat="1" applyFont="1" applyFill="1" applyBorder="1" applyAlignment="1">
      <alignment horizontal="left" vertical="top" wrapText="1"/>
    </xf>
    <xf numFmtId="49" fontId="3" fillId="2" borderId="6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164" fontId="3" fillId="2" borderId="6" xfId="0" applyNumberFormat="1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left" vertical="top" wrapText="1"/>
    </xf>
    <xf numFmtId="164" fontId="3" fillId="2" borderId="7" xfId="0" applyNumberFormat="1" applyFont="1" applyFill="1" applyBorder="1" applyAlignment="1">
      <alignment horizontal="left"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top"/>
    </xf>
    <xf numFmtId="49" fontId="3" fillId="2" borderId="6" xfId="0" applyNumberFormat="1" applyFont="1" applyFill="1" applyBorder="1" applyAlignment="1">
      <alignment horizontal="center" vertical="top"/>
    </xf>
    <xf numFmtId="0" fontId="9" fillId="2" borderId="0" xfId="0" applyFont="1" applyFill="1"/>
    <xf numFmtId="0" fontId="10" fillId="2" borderId="0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right" vertical="top"/>
    </xf>
    <xf numFmtId="49" fontId="10" fillId="2" borderId="0" xfId="0" applyNumberFormat="1" applyFont="1" applyFill="1" applyBorder="1" applyAlignment="1">
      <alignment vertical="top"/>
    </xf>
    <xf numFmtId="49" fontId="3" fillId="2" borderId="1" xfId="0" applyNumberFormat="1" applyFont="1" applyFill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49" fontId="3" fillId="2" borderId="2" xfId="0" applyNumberFormat="1" applyFont="1" applyFill="1" applyBorder="1" applyAlignment="1">
      <alignment vertical="top" wrapText="1"/>
    </xf>
    <xf numFmtId="49" fontId="10" fillId="2" borderId="0" xfId="0" applyNumberFormat="1" applyFont="1" applyFill="1" applyBorder="1" applyAlignment="1">
      <alignment vertical="top"/>
    </xf>
    <xf numFmtId="49" fontId="1" fillId="2" borderId="0" xfId="0" applyNumberFormat="1" applyFont="1" applyFill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3" fillId="2" borderId="6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49" fontId="3" fillId="2" borderId="7" xfId="0" applyNumberFormat="1" applyFont="1" applyFill="1" applyBorder="1" applyAlignment="1">
      <alignment horizontal="left" vertical="top" wrapText="1"/>
    </xf>
    <xf numFmtId="49" fontId="3" fillId="2" borderId="6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/>
    </xf>
    <xf numFmtId="49" fontId="3" fillId="2" borderId="6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0" fillId="2" borderId="6" xfId="0" applyFill="1" applyBorder="1" applyAlignment="1">
      <alignment horizontal="center" vertical="top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1" fontId="3" fillId="2" borderId="7" xfId="0" applyNumberFormat="1" applyFont="1" applyFill="1" applyBorder="1" applyAlignment="1">
      <alignment horizontal="center" vertical="top" wrapText="1"/>
    </xf>
    <xf numFmtId="1" fontId="3" fillId="2" borderId="6" xfId="0" applyNumberFormat="1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left" vertical="top" wrapText="1"/>
    </xf>
    <xf numFmtId="164" fontId="3" fillId="2" borderId="7" xfId="0" applyNumberFormat="1" applyFont="1" applyFill="1" applyBorder="1" applyAlignment="1">
      <alignment horizontal="left" vertical="top" wrapText="1"/>
    </xf>
    <xf numFmtId="164" fontId="3" fillId="2" borderId="6" xfId="0" applyNumberFormat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164" fontId="3" fillId="2" borderId="7" xfId="0" applyNumberFormat="1" applyFont="1" applyFill="1" applyBorder="1" applyAlignment="1">
      <alignment horizontal="center" vertical="top" wrapText="1"/>
    </xf>
    <xf numFmtId="164" fontId="3" fillId="2" borderId="6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164" fontId="3" fillId="2" borderId="3" xfId="0" applyNumberFormat="1" applyFont="1" applyFill="1" applyBorder="1" applyAlignment="1">
      <alignment horizontal="left" vertical="top" wrapText="1"/>
    </xf>
    <xf numFmtId="164" fontId="3" fillId="2" borderId="4" xfId="0" applyNumberFormat="1" applyFont="1" applyFill="1" applyBorder="1" applyAlignment="1">
      <alignment horizontal="left" vertical="top" wrapText="1"/>
    </xf>
    <xf numFmtId="164" fontId="3" fillId="2" borderId="5" xfId="0" applyNumberFormat="1" applyFont="1" applyFill="1" applyBorder="1" applyAlignment="1">
      <alignment horizontal="left" vertical="top" wrapText="1"/>
    </xf>
    <xf numFmtId="49" fontId="3" fillId="2" borderId="3" xfId="0" applyNumberFormat="1" applyFont="1" applyFill="1" applyBorder="1" applyAlignment="1">
      <alignment horizontal="left" vertical="top" wrapText="1"/>
    </xf>
    <xf numFmtId="49" fontId="3" fillId="2" borderId="4" xfId="0" applyNumberFormat="1" applyFont="1" applyFill="1" applyBorder="1" applyAlignment="1">
      <alignment horizontal="left" vertical="top" wrapText="1"/>
    </xf>
    <xf numFmtId="49" fontId="3" fillId="2" borderId="5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165" fontId="3" fillId="2" borderId="1" xfId="0" applyNumberFormat="1" applyFont="1" applyFill="1" applyBorder="1" applyAlignment="1">
      <alignment horizontal="center" vertical="top" wrapText="1"/>
    </xf>
    <xf numFmtId="165" fontId="3" fillId="2" borderId="6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7"/>
  <sheetViews>
    <sheetView showZeros="0" tabSelected="1" showWhiteSpace="0" view="pageLayout" zoomScale="60" zoomScaleNormal="70" zoomScalePageLayoutView="60" workbookViewId="0">
      <selection activeCell="B8" sqref="B8:B18"/>
    </sheetView>
  </sheetViews>
  <sheetFormatPr defaultRowHeight="15" x14ac:dyDescent="0.25"/>
  <cols>
    <col min="1" max="1" width="12.140625" style="18" customWidth="1"/>
    <col min="2" max="2" width="29.140625" style="18" customWidth="1"/>
    <col min="3" max="3" width="27.140625" style="20" customWidth="1"/>
    <col min="4" max="4" width="19.7109375" style="18" customWidth="1"/>
    <col min="5" max="5" width="6" style="39" customWidth="1"/>
    <col min="6" max="6" width="6.85546875" style="18" customWidth="1"/>
    <col min="7" max="7" width="19.85546875" style="18" customWidth="1"/>
    <col min="8" max="8" width="6.140625" style="18" customWidth="1"/>
    <col min="9" max="9" width="14.5703125" style="18" customWidth="1"/>
    <col min="10" max="10" width="16.140625" style="18" customWidth="1"/>
    <col min="11" max="11" width="16.28515625" style="18" customWidth="1"/>
    <col min="12" max="12" width="16" style="18" customWidth="1"/>
    <col min="13" max="13" width="17.5703125" style="18" customWidth="1"/>
    <col min="14" max="14" width="17.7109375" style="18" customWidth="1"/>
    <col min="15" max="15" width="15.7109375" style="18" customWidth="1"/>
    <col min="16" max="16" width="15.42578125" style="18" customWidth="1"/>
    <col min="17" max="17" width="15.5703125" style="18" customWidth="1"/>
    <col min="18" max="18" width="16.42578125" style="18" customWidth="1"/>
    <col min="19" max="19" width="20.42578125" style="18" customWidth="1"/>
    <col min="20" max="20" width="27.140625" style="18" customWidth="1"/>
    <col min="21" max="21" width="25.42578125" style="18" customWidth="1"/>
    <col min="22" max="22" width="6.140625" style="18" customWidth="1"/>
    <col min="23" max="16384" width="9.140625" style="18"/>
  </cols>
  <sheetData>
    <row r="1" spans="1:21" ht="90.75" customHeight="1" x14ac:dyDescent="0.55000000000000004">
      <c r="B1" s="153" t="s">
        <v>232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</row>
    <row r="2" spans="1:21" ht="102" customHeight="1" x14ac:dyDescent="0.25">
      <c r="A2" s="10"/>
      <c r="B2" s="11"/>
      <c r="C2" s="11"/>
      <c r="D2" s="12"/>
      <c r="E2" s="13"/>
      <c r="F2" s="10"/>
      <c r="G2" s="10"/>
      <c r="H2" s="13"/>
      <c r="I2" s="13"/>
      <c r="J2" s="13"/>
      <c r="K2" s="14"/>
      <c r="L2" s="13"/>
      <c r="M2" s="13"/>
      <c r="N2" s="13"/>
      <c r="O2" s="13"/>
      <c r="P2" s="13"/>
      <c r="Q2" s="13"/>
      <c r="R2" s="15"/>
      <c r="S2" s="13"/>
      <c r="T2" s="128" t="s">
        <v>233</v>
      </c>
      <c r="U2" s="128"/>
    </row>
    <row r="3" spans="1:21" ht="60.75" customHeight="1" x14ac:dyDescent="0.25">
      <c r="A3" s="10"/>
      <c r="B3" s="129" t="s">
        <v>114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</row>
    <row r="4" spans="1:21" ht="32.25" customHeight="1" x14ac:dyDescent="0.25">
      <c r="A4" s="10"/>
      <c r="B4" s="36"/>
      <c r="C4" s="67"/>
      <c r="D4" s="67"/>
      <c r="E4" s="67"/>
      <c r="F4" s="67"/>
      <c r="G4" s="67"/>
      <c r="H4" s="67"/>
      <c r="I4" s="67"/>
      <c r="J4" s="32"/>
      <c r="K4" s="31"/>
      <c r="L4" s="31"/>
      <c r="M4" s="31"/>
      <c r="N4" s="31">
        <f t="shared" ref="N4:P4" si="0">N13+N14+N15+N16</f>
        <v>0</v>
      </c>
      <c r="O4" s="31">
        <f t="shared" si="0"/>
        <v>0</v>
      </c>
      <c r="P4" s="31">
        <f t="shared" si="0"/>
        <v>0</v>
      </c>
      <c r="Q4" s="67"/>
      <c r="R4" s="67"/>
      <c r="S4" s="67"/>
      <c r="T4" s="67"/>
      <c r="U4" s="67"/>
    </row>
    <row r="5" spans="1:21" ht="81" customHeight="1" x14ac:dyDescent="0.25">
      <c r="A5" s="131" t="s">
        <v>0</v>
      </c>
      <c r="B5" s="133" t="s">
        <v>1</v>
      </c>
      <c r="C5" s="134" t="s">
        <v>2</v>
      </c>
      <c r="D5" s="133" t="s">
        <v>3</v>
      </c>
      <c r="E5" s="133" t="s">
        <v>82</v>
      </c>
      <c r="F5" s="133"/>
      <c r="G5" s="133"/>
      <c r="H5" s="137"/>
      <c r="I5" s="137"/>
      <c r="J5" s="138" t="s">
        <v>4</v>
      </c>
      <c r="K5" s="139"/>
      <c r="L5" s="139"/>
      <c r="M5" s="139"/>
      <c r="N5" s="139"/>
      <c r="O5" s="139"/>
      <c r="P5" s="140"/>
      <c r="Q5" s="141" t="s">
        <v>5</v>
      </c>
      <c r="R5" s="141" t="s">
        <v>6</v>
      </c>
      <c r="S5" s="141" t="s">
        <v>7</v>
      </c>
      <c r="T5" s="142" t="s">
        <v>234</v>
      </c>
      <c r="U5" s="141" t="s">
        <v>94</v>
      </c>
    </row>
    <row r="6" spans="1:21" ht="75.75" customHeight="1" x14ac:dyDescent="0.25">
      <c r="A6" s="132"/>
      <c r="B6" s="133"/>
      <c r="C6" s="135"/>
      <c r="D6" s="136"/>
      <c r="E6" s="68" t="s">
        <v>8</v>
      </c>
      <c r="F6" s="1" t="s">
        <v>9</v>
      </c>
      <c r="G6" s="1" t="s">
        <v>10</v>
      </c>
      <c r="H6" s="68" t="s">
        <v>11</v>
      </c>
      <c r="I6" s="68" t="s">
        <v>12</v>
      </c>
      <c r="J6" s="68" t="s">
        <v>13</v>
      </c>
      <c r="K6" s="68">
        <v>2019</v>
      </c>
      <c r="L6" s="68">
        <v>2020</v>
      </c>
      <c r="M6" s="68">
        <v>2021</v>
      </c>
      <c r="N6" s="68">
        <v>2022</v>
      </c>
      <c r="O6" s="68">
        <v>2023</v>
      </c>
      <c r="P6" s="68">
        <v>2024</v>
      </c>
      <c r="Q6" s="141"/>
      <c r="R6" s="141"/>
      <c r="S6" s="141"/>
      <c r="T6" s="143"/>
      <c r="U6" s="141"/>
    </row>
    <row r="7" spans="1:21" ht="18.75" x14ac:dyDescent="0.25">
      <c r="A7" s="1">
        <v>1</v>
      </c>
      <c r="B7" s="68">
        <v>2</v>
      </c>
      <c r="C7" s="37">
        <v>3</v>
      </c>
      <c r="D7" s="68">
        <v>4</v>
      </c>
      <c r="E7" s="68">
        <v>5</v>
      </c>
      <c r="F7" s="1">
        <v>6</v>
      </c>
      <c r="G7" s="1">
        <v>7</v>
      </c>
      <c r="H7" s="68">
        <v>8</v>
      </c>
      <c r="I7" s="68">
        <v>9</v>
      </c>
      <c r="J7" s="68">
        <v>10</v>
      </c>
      <c r="K7" s="68">
        <v>11</v>
      </c>
      <c r="L7" s="68">
        <v>12</v>
      </c>
      <c r="M7" s="68">
        <v>13</v>
      </c>
      <c r="N7" s="68">
        <v>14</v>
      </c>
      <c r="O7" s="68">
        <v>15</v>
      </c>
      <c r="P7" s="68">
        <v>16</v>
      </c>
      <c r="Q7" s="69">
        <v>17</v>
      </c>
      <c r="R7" s="69">
        <v>18</v>
      </c>
      <c r="S7" s="69">
        <v>19</v>
      </c>
      <c r="T7" s="69">
        <v>20</v>
      </c>
      <c r="U7" s="69">
        <v>21</v>
      </c>
    </row>
    <row r="8" spans="1:21" ht="75" x14ac:dyDescent="0.25">
      <c r="A8" s="88" t="s">
        <v>14</v>
      </c>
      <c r="B8" s="96" t="s">
        <v>235</v>
      </c>
      <c r="C8" s="96" t="s">
        <v>256</v>
      </c>
      <c r="D8" s="61" t="s">
        <v>15</v>
      </c>
      <c r="E8" s="56" t="s">
        <v>16</v>
      </c>
      <c r="F8" s="55" t="s">
        <v>16</v>
      </c>
      <c r="G8" s="55" t="s">
        <v>16</v>
      </c>
      <c r="H8" s="56" t="s">
        <v>16</v>
      </c>
      <c r="I8" s="56" t="s">
        <v>16</v>
      </c>
      <c r="J8" s="29">
        <f>SUM(K8:P8)</f>
        <v>2409252.5</v>
      </c>
      <c r="K8" s="29">
        <f>SUM(K9:K18)</f>
        <v>691156.20000000007</v>
      </c>
      <c r="L8" s="29">
        <f t="shared" ref="L8:P8" si="1">SUM(L9:L18)</f>
        <v>416301.9</v>
      </c>
      <c r="M8" s="29">
        <f t="shared" si="1"/>
        <v>451540.4</v>
      </c>
      <c r="N8" s="29">
        <f t="shared" si="1"/>
        <v>283418</v>
      </c>
      <c r="O8" s="29">
        <f t="shared" si="1"/>
        <v>283418</v>
      </c>
      <c r="P8" s="29">
        <f t="shared" si="1"/>
        <v>283418</v>
      </c>
      <c r="Q8" s="99" t="s">
        <v>16</v>
      </c>
      <c r="R8" s="99" t="s">
        <v>16</v>
      </c>
      <c r="S8" s="99" t="s">
        <v>16</v>
      </c>
      <c r="T8" s="99" t="s">
        <v>17</v>
      </c>
      <c r="U8" s="99" t="s">
        <v>16</v>
      </c>
    </row>
    <row r="9" spans="1:21" ht="18.75" x14ac:dyDescent="0.25">
      <c r="A9" s="89"/>
      <c r="B9" s="97"/>
      <c r="C9" s="97"/>
      <c r="D9" s="144" t="s">
        <v>18</v>
      </c>
      <c r="E9" s="56">
        <v>821</v>
      </c>
      <c r="F9" s="55" t="s">
        <v>16</v>
      </c>
      <c r="G9" s="45" t="s">
        <v>19</v>
      </c>
      <c r="H9" s="56" t="s">
        <v>16</v>
      </c>
      <c r="I9" s="56" t="s">
        <v>16</v>
      </c>
      <c r="J9" s="29">
        <f t="shared" ref="J9:J18" si="2">SUM(K9:P9)</f>
        <v>1320100</v>
      </c>
      <c r="K9" s="29">
        <f t="shared" ref="K9:P9" si="3">K20+K153</f>
        <v>303350</v>
      </c>
      <c r="L9" s="29">
        <f t="shared" si="3"/>
        <v>203350</v>
      </c>
      <c r="M9" s="29">
        <f t="shared" si="3"/>
        <v>203350</v>
      </c>
      <c r="N9" s="29">
        <f t="shared" si="3"/>
        <v>203350</v>
      </c>
      <c r="O9" s="29">
        <f t="shared" si="3"/>
        <v>203350</v>
      </c>
      <c r="P9" s="29">
        <f t="shared" si="3"/>
        <v>203350</v>
      </c>
      <c r="Q9" s="94"/>
      <c r="R9" s="94"/>
      <c r="S9" s="94"/>
      <c r="T9" s="94"/>
      <c r="U9" s="94"/>
    </row>
    <row r="10" spans="1:21" ht="18.75" x14ac:dyDescent="0.25">
      <c r="A10" s="89"/>
      <c r="B10" s="97"/>
      <c r="C10" s="97"/>
      <c r="D10" s="145"/>
      <c r="E10" s="56">
        <v>869</v>
      </c>
      <c r="F10" s="55" t="s">
        <v>16</v>
      </c>
      <c r="G10" s="46"/>
      <c r="H10" s="56" t="s">
        <v>16</v>
      </c>
      <c r="I10" s="56" t="s">
        <v>16</v>
      </c>
      <c r="J10" s="29">
        <f t="shared" si="2"/>
        <v>14250</v>
      </c>
      <c r="K10" s="29">
        <f>K21</f>
        <v>2375</v>
      </c>
      <c r="L10" s="29">
        <f t="shared" ref="L10:P11" si="4">L21</f>
        <v>2375</v>
      </c>
      <c r="M10" s="29">
        <f t="shared" si="4"/>
        <v>2375</v>
      </c>
      <c r="N10" s="29">
        <f t="shared" si="4"/>
        <v>2375</v>
      </c>
      <c r="O10" s="29">
        <f t="shared" si="4"/>
        <v>2375</v>
      </c>
      <c r="P10" s="29">
        <f t="shared" si="4"/>
        <v>2375</v>
      </c>
      <c r="Q10" s="94"/>
      <c r="R10" s="94"/>
      <c r="S10" s="94"/>
      <c r="T10" s="94"/>
      <c r="U10" s="94"/>
    </row>
    <row r="11" spans="1:21" ht="18.75" x14ac:dyDescent="0.25">
      <c r="A11" s="89"/>
      <c r="B11" s="97"/>
      <c r="C11" s="97"/>
      <c r="D11" s="145"/>
      <c r="E11" s="56">
        <v>824</v>
      </c>
      <c r="F11" s="55" t="s">
        <v>16</v>
      </c>
      <c r="G11" s="46"/>
      <c r="H11" s="56" t="s">
        <v>16</v>
      </c>
      <c r="I11" s="56" t="s">
        <v>16</v>
      </c>
      <c r="J11" s="29">
        <f t="shared" si="2"/>
        <v>112429.5</v>
      </c>
      <c r="K11" s="29">
        <f>K22</f>
        <v>17476.5</v>
      </c>
      <c r="L11" s="29">
        <f t="shared" si="4"/>
        <v>17476.5</v>
      </c>
      <c r="M11" s="29">
        <f t="shared" si="4"/>
        <v>17476.500000000004</v>
      </c>
      <c r="N11" s="29">
        <f t="shared" si="4"/>
        <v>20000</v>
      </c>
      <c r="O11" s="29">
        <f t="shared" si="4"/>
        <v>20000</v>
      </c>
      <c r="P11" s="29">
        <f t="shared" si="4"/>
        <v>20000</v>
      </c>
      <c r="Q11" s="94"/>
      <c r="R11" s="94"/>
      <c r="S11" s="94"/>
      <c r="T11" s="94"/>
      <c r="U11" s="94"/>
    </row>
    <row r="12" spans="1:21" ht="18.75" x14ac:dyDescent="0.25">
      <c r="A12" s="89"/>
      <c r="B12" s="97"/>
      <c r="C12" s="97"/>
      <c r="D12" s="66"/>
      <c r="E12" s="56">
        <v>806</v>
      </c>
      <c r="F12" s="55"/>
      <c r="G12" s="46"/>
      <c r="H12" s="56" t="s">
        <v>16</v>
      </c>
      <c r="I12" s="56" t="s">
        <v>16</v>
      </c>
      <c r="J12" s="29">
        <f t="shared" si="2"/>
        <v>7570.5</v>
      </c>
      <c r="K12" s="29">
        <f>K23</f>
        <v>2523.5</v>
      </c>
      <c r="L12" s="29">
        <f>L23</f>
        <v>2523.5</v>
      </c>
      <c r="M12" s="29">
        <f>M23</f>
        <v>2523.5</v>
      </c>
      <c r="N12" s="29">
        <f>N23</f>
        <v>0</v>
      </c>
      <c r="O12" s="29">
        <f>O23</f>
        <v>0</v>
      </c>
      <c r="P12" s="29">
        <f>P23</f>
        <v>0</v>
      </c>
      <c r="Q12" s="94"/>
      <c r="R12" s="94"/>
      <c r="S12" s="94"/>
      <c r="T12" s="94"/>
      <c r="U12" s="94"/>
    </row>
    <row r="13" spans="1:21" ht="18.75" x14ac:dyDescent="0.25">
      <c r="A13" s="89"/>
      <c r="B13" s="97"/>
      <c r="C13" s="97"/>
      <c r="D13" s="144" t="s">
        <v>20</v>
      </c>
      <c r="E13" s="56">
        <v>821</v>
      </c>
      <c r="F13" s="55" t="s">
        <v>16</v>
      </c>
      <c r="G13" s="46"/>
      <c r="H13" s="56" t="s">
        <v>16</v>
      </c>
      <c r="I13" s="56" t="s">
        <v>16</v>
      </c>
      <c r="J13" s="29">
        <f t="shared" si="2"/>
        <v>344869.9</v>
      </c>
      <c r="K13" s="29">
        <f t="shared" ref="K13:P13" si="5">K24+K154</f>
        <v>150318.5</v>
      </c>
      <c r="L13" s="29">
        <f t="shared" si="5"/>
        <v>80575.7</v>
      </c>
      <c r="M13" s="29">
        <f t="shared" si="5"/>
        <v>113975.7</v>
      </c>
      <c r="N13" s="29">
        <f t="shared" si="5"/>
        <v>0</v>
      </c>
      <c r="O13" s="29">
        <f t="shared" si="5"/>
        <v>0</v>
      </c>
      <c r="P13" s="29">
        <f t="shared" si="5"/>
        <v>0</v>
      </c>
      <c r="Q13" s="94"/>
      <c r="R13" s="94"/>
      <c r="S13" s="94"/>
      <c r="T13" s="94"/>
      <c r="U13" s="94"/>
    </row>
    <row r="14" spans="1:21" ht="18.75" x14ac:dyDescent="0.25">
      <c r="A14" s="89"/>
      <c r="B14" s="97"/>
      <c r="C14" s="97"/>
      <c r="D14" s="145"/>
      <c r="E14" s="56">
        <v>869</v>
      </c>
      <c r="F14" s="55" t="s">
        <v>16</v>
      </c>
      <c r="G14" s="46"/>
      <c r="H14" s="56" t="s">
        <v>16</v>
      </c>
      <c r="I14" s="56" t="s">
        <v>16</v>
      </c>
      <c r="J14" s="29">
        <f t="shared" si="2"/>
        <v>46988.7</v>
      </c>
      <c r="K14" s="29">
        <f>K25</f>
        <v>15662.9</v>
      </c>
      <c r="L14" s="29">
        <f t="shared" ref="L14:P15" si="6">L25</f>
        <v>15662.9</v>
      </c>
      <c r="M14" s="29">
        <f t="shared" si="6"/>
        <v>15662.9</v>
      </c>
      <c r="N14" s="29">
        <f t="shared" si="6"/>
        <v>0</v>
      </c>
      <c r="O14" s="29">
        <f t="shared" si="6"/>
        <v>0</v>
      </c>
      <c r="P14" s="29">
        <f t="shared" si="6"/>
        <v>0</v>
      </c>
      <c r="Q14" s="94"/>
      <c r="R14" s="94"/>
      <c r="S14" s="94"/>
      <c r="T14" s="94"/>
      <c r="U14" s="94"/>
    </row>
    <row r="15" spans="1:21" ht="18.75" x14ac:dyDescent="0.25">
      <c r="A15" s="89"/>
      <c r="B15" s="97"/>
      <c r="C15" s="97"/>
      <c r="D15" s="145"/>
      <c r="E15" s="56">
        <v>824</v>
      </c>
      <c r="F15" s="55" t="s">
        <v>16</v>
      </c>
      <c r="G15" s="46"/>
      <c r="H15" s="56" t="s">
        <v>16</v>
      </c>
      <c r="I15" s="56" t="s">
        <v>16</v>
      </c>
      <c r="J15" s="29">
        <f t="shared" si="2"/>
        <v>78303.200000000012</v>
      </c>
      <c r="K15" s="29">
        <f>K26</f>
        <v>51873.9</v>
      </c>
      <c r="L15" s="29">
        <f t="shared" si="6"/>
        <v>17761.7</v>
      </c>
      <c r="M15" s="29">
        <f t="shared" si="6"/>
        <v>8667.6</v>
      </c>
      <c r="N15" s="29">
        <f t="shared" si="6"/>
        <v>0</v>
      </c>
      <c r="O15" s="29">
        <f t="shared" si="6"/>
        <v>0</v>
      </c>
      <c r="P15" s="29">
        <f t="shared" si="6"/>
        <v>0</v>
      </c>
      <c r="Q15" s="94"/>
      <c r="R15" s="94"/>
      <c r="S15" s="94"/>
      <c r="T15" s="94"/>
      <c r="U15" s="94"/>
    </row>
    <row r="16" spans="1:21" ht="18.75" x14ac:dyDescent="0.25">
      <c r="A16" s="89"/>
      <c r="B16" s="97"/>
      <c r="C16" s="97"/>
      <c r="D16" s="66"/>
      <c r="E16" s="56">
        <v>806</v>
      </c>
      <c r="F16" s="55"/>
      <c r="G16" s="89"/>
      <c r="H16" s="56"/>
      <c r="I16" s="56"/>
      <c r="J16" s="29">
        <f t="shared" si="2"/>
        <v>119542.7</v>
      </c>
      <c r="K16" s="29">
        <f>K27</f>
        <v>70842.899999999994</v>
      </c>
      <c r="L16" s="29">
        <f t="shared" ref="L16:P16" si="7">L27</f>
        <v>18883.599999999999</v>
      </c>
      <c r="M16" s="29">
        <f t="shared" si="7"/>
        <v>29816.2</v>
      </c>
      <c r="N16" s="29">
        <f t="shared" si="7"/>
        <v>0</v>
      </c>
      <c r="O16" s="29">
        <f t="shared" si="7"/>
        <v>0</v>
      </c>
      <c r="P16" s="29">
        <f t="shared" si="7"/>
        <v>0</v>
      </c>
      <c r="Q16" s="94"/>
      <c r="R16" s="94"/>
      <c r="S16" s="94"/>
      <c r="T16" s="94"/>
      <c r="U16" s="94"/>
    </row>
    <row r="17" spans="1:21" ht="37.5" x14ac:dyDescent="0.25">
      <c r="A17" s="89"/>
      <c r="B17" s="97"/>
      <c r="C17" s="97"/>
      <c r="D17" s="61" t="s">
        <v>21</v>
      </c>
      <c r="E17" s="56">
        <v>821</v>
      </c>
      <c r="F17" s="55" t="s">
        <v>16</v>
      </c>
      <c r="G17" s="89"/>
      <c r="H17" s="56" t="s">
        <v>16</v>
      </c>
      <c r="I17" s="56" t="s">
        <v>16</v>
      </c>
      <c r="J17" s="29">
        <f t="shared" si="2"/>
        <v>341198</v>
      </c>
      <c r="K17" s="29">
        <f t="shared" ref="K17:P17" si="8">K155</f>
        <v>72733</v>
      </c>
      <c r="L17" s="29">
        <f t="shared" si="8"/>
        <v>53693</v>
      </c>
      <c r="M17" s="29">
        <f t="shared" si="8"/>
        <v>53693</v>
      </c>
      <c r="N17" s="29">
        <f t="shared" si="8"/>
        <v>53693</v>
      </c>
      <c r="O17" s="29">
        <f t="shared" si="8"/>
        <v>53693</v>
      </c>
      <c r="P17" s="29">
        <f t="shared" si="8"/>
        <v>53693</v>
      </c>
      <c r="Q17" s="94"/>
      <c r="R17" s="94"/>
      <c r="S17" s="94"/>
      <c r="T17" s="94"/>
      <c r="U17" s="94"/>
    </row>
    <row r="18" spans="1:21" ht="37.5" x14ac:dyDescent="0.25">
      <c r="A18" s="90"/>
      <c r="B18" s="98"/>
      <c r="C18" s="98"/>
      <c r="D18" s="22" t="s">
        <v>22</v>
      </c>
      <c r="E18" s="56"/>
      <c r="F18" s="55" t="s">
        <v>16</v>
      </c>
      <c r="G18" s="90"/>
      <c r="H18" s="56" t="s">
        <v>16</v>
      </c>
      <c r="I18" s="56" t="s">
        <v>16</v>
      </c>
      <c r="J18" s="29">
        <f t="shared" si="2"/>
        <v>24000</v>
      </c>
      <c r="K18" s="29">
        <f t="shared" ref="K18:P18" si="9">K28</f>
        <v>4000</v>
      </c>
      <c r="L18" s="29">
        <f t="shared" si="9"/>
        <v>4000</v>
      </c>
      <c r="M18" s="29">
        <f t="shared" si="9"/>
        <v>4000</v>
      </c>
      <c r="N18" s="29">
        <f t="shared" si="9"/>
        <v>4000</v>
      </c>
      <c r="O18" s="29">
        <f t="shared" si="9"/>
        <v>4000</v>
      </c>
      <c r="P18" s="29">
        <f t="shared" si="9"/>
        <v>4000</v>
      </c>
      <c r="Q18" s="95"/>
      <c r="R18" s="95"/>
      <c r="S18" s="95"/>
      <c r="T18" s="95"/>
      <c r="U18" s="95"/>
    </row>
    <row r="19" spans="1:21" ht="37.5" x14ac:dyDescent="0.25">
      <c r="A19" s="88" t="s">
        <v>23</v>
      </c>
      <c r="B19" s="96" t="s">
        <v>236</v>
      </c>
      <c r="C19" s="96" t="s">
        <v>257</v>
      </c>
      <c r="D19" s="61" t="s">
        <v>24</v>
      </c>
      <c r="E19" s="56" t="s">
        <v>16</v>
      </c>
      <c r="F19" s="55" t="s">
        <v>16</v>
      </c>
      <c r="G19" s="55" t="s">
        <v>16</v>
      </c>
      <c r="H19" s="56" t="s">
        <v>16</v>
      </c>
      <c r="I19" s="56" t="s">
        <v>16</v>
      </c>
      <c r="J19" s="29">
        <f>SUM(K19:P19)</f>
        <v>1111964.2000000002</v>
      </c>
      <c r="K19" s="29">
        <f>SUM(K20:K28)</f>
        <v>428533.10000000009</v>
      </c>
      <c r="L19" s="29">
        <f t="shared" ref="L19:P19" si="10">SUM(L20:L28)</f>
        <v>210192.5</v>
      </c>
      <c r="M19" s="29">
        <f t="shared" si="10"/>
        <v>226563.6</v>
      </c>
      <c r="N19" s="29">
        <f t="shared" si="10"/>
        <v>82225</v>
      </c>
      <c r="O19" s="29">
        <f t="shared" si="10"/>
        <v>82225</v>
      </c>
      <c r="P19" s="29">
        <f t="shared" si="10"/>
        <v>82225</v>
      </c>
      <c r="Q19" s="99" t="s">
        <v>16</v>
      </c>
      <c r="R19" s="99" t="s">
        <v>16</v>
      </c>
      <c r="S19" s="99" t="s">
        <v>16</v>
      </c>
      <c r="T19" s="99" t="s">
        <v>16</v>
      </c>
      <c r="U19" s="99" t="s">
        <v>16</v>
      </c>
    </row>
    <row r="20" spans="1:21" ht="18.75" x14ac:dyDescent="0.25">
      <c r="A20" s="89"/>
      <c r="B20" s="97"/>
      <c r="C20" s="97"/>
      <c r="D20" s="144" t="s">
        <v>18</v>
      </c>
      <c r="E20" s="56">
        <v>821</v>
      </c>
      <c r="F20" s="55" t="s">
        <v>16</v>
      </c>
      <c r="G20" s="45" t="s">
        <v>25</v>
      </c>
      <c r="H20" s="56" t="s">
        <v>16</v>
      </c>
      <c r="I20" s="56" t="s">
        <v>16</v>
      </c>
      <c r="J20" s="29">
        <f t="shared" ref="J20:J28" si="11">SUM(K20:P20)</f>
        <v>435100</v>
      </c>
      <c r="K20" s="29">
        <f>K32+K41+K51+K66+K114</f>
        <v>155850</v>
      </c>
      <c r="L20" s="29">
        <f t="shared" ref="L20:P20" si="12">L32+L41+L51+L66+L114</f>
        <v>55850</v>
      </c>
      <c r="M20" s="29">
        <f t="shared" si="12"/>
        <v>55850</v>
      </c>
      <c r="N20" s="29">
        <f t="shared" si="12"/>
        <v>55850</v>
      </c>
      <c r="O20" s="29">
        <f t="shared" si="12"/>
        <v>55850</v>
      </c>
      <c r="P20" s="29">
        <f t="shared" si="12"/>
        <v>55850</v>
      </c>
      <c r="Q20" s="94"/>
      <c r="R20" s="94"/>
      <c r="S20" s="94"/>
      <c r="T20" s="94"/>
      <c r="U20" s="94"/>
    </row>
    <row r="21" spans="1:21" ht="18.75" x14ac:dyDescent="0.25">
      <c r="A21" s="89"/>
      <c r="B21" s="97"/>
      <c r="C21" s="97"/>
      <c r="D21" s="145"/>
      <c r="E21" s="56">
        <v>869</v>
      </c>
      <c r="F21" s="55" t="s">
        <v>16</v>
      </c>
      <c r="G21" s="46"/>
      <c r="H21" s="56" t="s">
        <v>16</v>
      </c>
      <c r="I21" s="56" t="s">
        <v>16</v>
      </c>
      <c r="J21" s="29">
        <f t="shared" si="11"/>
        <v>14250</v>
      </c>
      <c r="K21" s="29">
        <f t="shared" ref="K21:P21" si="13">K90+K107</f>
        <v>2375</v>
      </c>
      <c r="L21" s="29">
        <f t="shared" si="13"/>
        <v>2375</v>
      </c>
      <c r="M21" s="29">
        <f t="shared" si="13"/>
        <v>2375</v>
      </c>
      <c r="N21" s="29">
        <f t="shared" si="13"/>
        <v>2375</v>
      </c>
      <c r="O21" s="29">
        <f t="shared" si="13"/>
        <v>2375</v>
      </c>
      <c r="P21" s="29">
        <f t="shared" si="13"/>
        <v>2375</v>
      </c>
      <c r="Q21" s="94"/>
      <c r="R21" s="94"/>
      <c r="S21" s="94"/>
      <c r="T21" s="94"/>
      <c r="U21" s="94"/>
    </row>
    <row r="22" spans="1:21" ht="18.75" x14ac:dyDescent="0.25">
      <c r="A22" s="89"/>
      <c r="B22" s="97"/>
      <c r="C22" s="97"/>
      <c r="D22" s="145"/>
      <c r="E22" s="56">
        <v>824</v>
      </c>
      <c r="F22" s="55" t="s">
        <v>16</v>
      </c>
      <c r="G22" s="46"/>
      <c r="H22" s="56" t="s">
        <v>16</v>
      </c>
      <c r="I22" s="56" t="s">
        <v>16</v>
      </c>
      <c r="J22" s="29">
        <f t="shared" si="11"/>
        <v>112429.5</v>
      </c>
      <c r="K22" s="29">
        <f t="shared" ref="K22:P22" si="14">K53+K68+K104</f>
        <v>17476.5</v>
      </c>
      <c r="L22" s="29">
        <f t="shared" si="14"/>
        <v>17476.5</v>
      </c>
      <c r="M22" s="29">
        <f t="shared" si="14"/>
        <v>17476.500000000004</v>
      </c>
      <c r="N22" s="29">
        <f t="shared" si="14"/>
        <v>20000</v>
      </c>
      <c r="O22" s="29">
        <f t="shared" si="14"/>
        <v>20000</v>
      </c>
      <c r="P22" s="29">
        <f t="shared" si="14"/>
        <v>20000</v>
      </c>
      <c r="Q22" s="94"/>
      <c r="R22" s="94"/>
      <c r="S22" s="94"/>
      <c r="T22" s="94"/>
      <c r="U22" s="94"/>
    </row>
    <row r="23" spans="1:21" ht="18.75" x14ac:dyDescent="0.25">
      <c r="A23" s="89"/>
      <c r="B23" s="97"/>
      <c r="C23" s="97"/>
      <c r="D23" s="66"/>
      <c r="E23" s="56">
        <v>806</v>
      </c>
      <c r="F23" s="55"/>
      <c r="G23" s="46"/>
      <c r="H23" s="56" t="s">
        <v>16</v>
      </c>
      <c r="I23" s="56" t="s">
        <v>16</v>
      </c>
      <c r="J23" s="29">
        <f t="shared" si="11"/>
        <v>7570.5</v>
      </c>
      <c r="K23" s="29">
        <f t="shared" ref="K23:P23" si="15">K52+K67</f>
        <v>2523.5</v>
      </c>
      <c r="L23" s="29">
        <f t="shared" si="15"/>
        <v>2523.5</v>
      </c>
      <c r="M23" s="29">
        <f t="shared" si="15"/>
        <v>2523.5</v>
      </c>
      <c r="N23" s="29">
        <f t="shared" si="15"/>
        <v>0</v>
      </c>
      <c r="O23" s="29">
        <f t="shared" si="15"/>
        <v>0</v>
      </c>
      <c r="P23" s="29">
        <f t="shared" si="15"/>
        <v>0</v>
      </c>
      <c r="Q23" s="94"/>
      <c r="R23" s="94"/>
      <c r="S23" s="94"/>
      <c r="T23" s="94"/>
      <c r="U23" s="94"/>
    </row>
    <row r="24" spans="1:21" ht="18.75" customHeight="1" x14ac:dyDescent="0.25">
      <c r="A24" s="89"/>
      <c r="B24" s="97"/>
      <c r="C24" s="97"/>
      <c r="D24" s="91" t="s">
        <v>20</v>
      </c>
      <c r="E24" s="56">
        <v>821</v>
      </c>
      <c r="F24" s="55" t="s">
        <v>16</v>
      </c>
      <c r="G24" s="46"/>
      <c r="H24" s="56" t="s">
        <v>16</v>
      </c>
      <c r="I24" s="56" t="s">
        <v>16</v>
      </c>
      <c r="J24" s="29">
        <f t="shared" si="11"/>
        <v>273779.59999999998</v>
      </c>
      <c r="K24" s="29">
        <f t="shared" ref="K24:P24" si="16">K33+K42+K54+K69</f>
        <v>107928.4</v>
      </c>
      <c r="L24" s="29">
        <f t="shared" si="16"/>
        <v>75659.3</v>
      </c>
      <c r="M24" s="29">
        <f t="shared" si="16"/>
        <v>90191.9</v>
      </c>
      <c r="N24" s="29">
        <f t="shared" si="16"/>
        <v>0</v>
      </c>
      <c r="O24" s="29">
        <f t="shared" si="16"/>
        <v>0</v>
      </c>
      <c r="P24" s="29">
        <f t="shared" si="16"/>
        <v>0</v>
      </c>
      <c r="Q24" s="94"/>
      <c r="R24" s="94"/>
      <c r="S24" s="94"/>
      <c r="T24" s="94"/>
      <c r="U24" s="94"/>
    </row>
    <row r="25" spans="1:21" ht="18.75" x14ac:dyDescent="0.25">
      <c r="A25" s="89"/>
      <c r="B25" s="97"/>
      <c r="C25" s="97"/>
      <c r="D25" s="92"/>
      <c r="E25" s="56">
        <v>869</v>
      </c>
      <c r="F25" s="55" t="s">
        <v>16</v>
      </c>
      <c r="G25" s="46"/>
      <c r="H25" s="56" t="s">
        <v>16</v>
      </c>
      <c r="I25" s="56" t="s">
        <v>16</v>
      </c>
      <c r="J25" s="29">
        <f t="shared" si="11"/>
        <v>46988.7</v>
      </c>
      <c r="K25" s="29">
        <f t="shared" ref="K25:P25" si="17">K91</f>
        <v>15662.9</v>
      </c>
      <c r="L25" s="29">
        <f t="shared" si="17"/>
        <v>15662.9</v>
      </c>
      <c r="M25" s="29">
        <f t="shared" si="17"/>
        <v>15662.9</v>
      </c>
      <c r="N25" s="29">
        <f t="shared" si="17"/>
        <v>0</v>
      </c>
      <c r="O25" s="29">
        <f t="shared" si="17"/>
        <v>0</v>
      </c>
      <c r="P25" s="29">
        <f t="shared" si="17"/>
        <v>0</v>
      </c>
      <c r="Q25" s="94"/>
      <c r="R25" s="94"/>
      <c r="S25" s="94"/>
      <c r="T25" s="94"/>
      <c r="U25" s="94"/>
    </row>
    <row r="26" spans="1:21" ht="18.75" x14ac:dyDescent="0.25">
      <c r="A26" s="89"/>
      <c r="B26" s="97"/>
      <c r="C26" s="97"/>
      <c r="D26" s="92"/>
      <c r="E26" s="56">
        <v>824</v>
      </c>
      <c r="F26" s="55" t="s">
        <v>16</v>
      </c>
      <c r="G26" s="46"/>
      <c r="H26" s="56" t="s">
        <v>16</v>
      </c>
      <c r="I26" s="56" t="s">
        <v>16</v>
      </c>
      <c r="J26" s="29">
        <f t="shared" si="11"/>
        <v>78303.200000000012</v>
      </c>
      <c r="K26" s="29">
        <f>K56</f>
        <v>51873.9</v>
      </c>
      <c r="L26" s="29">
        <f t="shared" ref="L26:P26" si="18">L56</f>
        <v>17761.7</v>
      </c>
      <c r="M26" s="29">
        <f t="shared" si="18"/>
        <v>8667.6</v>
      </c>
      <c r="N26" s="29">
        <f t="shared" si="18"/>
        <v>0</v>
      </c>
      <c r="O26" s="29">
        <f t="shared" si="18"/>
        <v>0</v>
      </c>
      <c r="P26" s="29">
        <f t="shared" si="18"/>
        <v>0</v>
      </c>
      <c r="Q26" s="94"/>
      <c r="R26" s="94"/>
      <c r="S26" s="94"/>
      <c r="T26" s="94"/>
      <c r="U26" s="94"/>
    </row>
    <row r="27" spans="1:21" ht="18.75" x14ac:dyDescent="0.25">
      <c r="A27" s="89"/>
      <c r="B27" s="97"/>
      <c r="C27" s="97"/>
      <c r="D27" s="93"/>
      <c r="E27" s="56">
        <v>806</v>
      </c>
      <c r="F27" s="55"/>
      <c r="G27" s="46"/>
      <c r="H27" s="56"/>
      <c r="I27" s="56"/>
      <c r="J27" s="29">
        <f t="shared" si="11"/>
        <v>119542.7</v>
      </c>
      <c r="K27" s="29">
        <f>K55</f>
        <v>70842.899999999994</v>
      </c>
      <c r="L27" s="29">
        <f t="shared" ref="L27:P27" si="19">L55</f>
        <v>18883.599999999999</v>
      </c>
      <c r="M27" s="29">
        <f t="shared" si="19"/>
        <v>29816.2</v>
      </c>
      <c r="N27" s="29">
        <f t="shared" si="19"/>
        <v>0</v>
      </c>
      <c r="O27" s="29">
        <f t="shared" si="19"/>
        <v>0</v>
      </c>
      <c r="P27" s="29">
        <f t="shared" si="19"/>
        <v>0</v>
      </c>
      <c r="Q27" s="94"/>
      <c r="R27" s="94"/>
      <c r="S27" s="94"/>
      <c r="T27" s="94"/>
      <c r="U27" s="94"/>
    </row>
    <row r="28" spans="1:21" ht="84" customHeight="1" x14ac:dyDescent="0.25">
      <c r="A28" s="90"/>
      <c r="B28" s="98"/>
      <c r="C28" s="98"/>
      <c r="D28" s="61" t="s">
        <v>22</v>
      </c>
      <c r="E28" s="56" t="s">
        <v>16</v>
      </c>
      <c r="F28" s="55" t="s">
        <v>16</v>
      </c>
      <c r="G28" s="54"/>
      <c r="H28" s="56" t="s">
        <v>16</v>
      </c>
      <c r="I28" s="56" t="s">
        <v>16</v>
      </c>
      <c r="J28" s="29">
        <f t="shared" si="11"/>
        <v>24000</v>
      </c>
      <c r="K28" s="29">
        <f t="shared" ref="K28:P28" si="20">K116</f>
        <v>4000</v>
      </c>
      <c r="L28" s="29">
        <f t="shared" si="20"/>
        <v>4000</v>
      </c>
      <c r="M28" s="29">
        <f t="shared" si="20"/>
        <v>4000</v>
      </c>
      <c r="N28" s="29">
        <f t="shared" si="20"/>
        <v>4000</v>
      </c>
      <c r="O28" s="29">
        <f t="shared" si="20"/>
        <v>4000</v>
      </c>
      <c r="P28" s="29">
        <f t="shared" si="20"/>
        <v>4000</v>
      </c>
      <c r="Q28" s="95"/>
      <c r="R28" s="95"/>
      <c r="S28" s="95"/>
      <c r="T28" s="95"/>
      <c r="U28" s="95"/>
    </row>
    <row r="29" spans="1:21" ht="26.25" customHeight="1" x14ac:dyDescent="0.25">
      <c r="A29" s="106" t="s">
        <v>95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8"/>
    </row>
    <row r="30" spans="1:21" ht="24.75" customHeight="1" x14ac:dyDescent="0.25">
      <c r="A30" s="106" t="s">
        <v>96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8"/>
    </row>
    <row r="31" spans="1:21" ht="37.5" x14ac:dyDescent="0.25">
      <c r="A31" s="112" t="s">
        <v>120</v>
      </c>
      <c r="B31" s="120" t="s">
        <v>280</v>
      </c>
      <c r="C31" s="120" t="s">
        <v>26</v>
      </c>
      <c r="D31" s="61" t="s">
        <v>24</v>
      </c>
      <c r="E31" s="56" t="s">
        <v>16</v>
      </c>
      <c r="F31" s="55" t="s">
        <v>16</v>
      </c>
      <c r="G31" s="55" t="s">
        <v>16</v>
      </c>
      <c r="H31" s="56" t="s">
        <v>16</v>
      </c>
      <c r="I31" s="56" t="s">
        <v>16</v>
      </c>
      <c r="J31" s="29">
        <f>SUM(K31:P31)</f>
        <v>111380.20000000001</v>
      </c>
      <c r="K31" s="29">
        <f>K32+K33</f>
        <v>34186.300000000003</v>
      </c>
      <c r="L31" s="29">
        <f t="shared" ref="L31:P31" si="21">L32+L33</f>
        <v>25704.1</v>
      </c>
      <c r="M31" s="29">
        <f t="shared" si="21"/>
        <v>51489.8</v>
      </c>
      <c r="N31" s="29">
        <f t="shared" si="21"/>
        <v>0</v>
      </c>
      <c r="O31" s="29">
        <f t="shared" si="21"/>
        <v>0</v>
      </c>
      <c r="P31" s="29">
        <f t="shared" si="21"/>
        <v>0</v>
      </c>
      <c r="Q31" s="116" t="s">
        <v>132</v>
      </c>
      <c r="R31" s="116">
        <v>1</v>
      </c>
      <c r="S31" s="116" t="s">
        <v>122</v>
      </c>
      <c r="T31" s="116" t="s">
        <v>16</v>
      </c>
      <c r="U31" s="116" t="s">
        <v>16</v>
      </c>
    </row>
    <row r="32" spans="1:21" ht="18.75" x14ac:dyDescent="0.25">
      <c r="A32" s="116"/>
      <c r="B32" s="120"/>
      <c r="C32" s="120"/>
      <c r="D32" s="57" t="s">
        <v>18</v>
      </c>
      <c r="E32" s="99">
        <v>821</v>
      </c>
      <c r="F32" s="88" t="s">
        <v>16</v>
      </c>
      <c r="G32" s="88" t="s">
        <v>142</v>
      </c>
      <c r="H32" s="99" t="s">
        <v>16</v>
      </c>
      <c r="I32" s="99" t="s">
        <v>16</v>
      </c>
      <c r="J32" s="29">
        <f>SUM(K32:P32)</f>
        <v>7176.3</v>
      </c>
      <c r="K32" s="29">
        <f>K35+K38</f>
        <v>5632.4</v>
      </c>
      <c r="L32" s="29">
        <f t="shared" ref="L32:P32" si="22">L35+L38</f>
        <v>514.1</v>
      </c>
      <c r="M32" s="29">
        <f t="shared" si="22"/>
        <v>1029.8000000000002</v>
      </c>
      <c r="N32" s="29">
        <f t="shared" si="22"/>
        <v>0</v>
      </c>
      <c r="O32" s="29">
        <f t="shared" si="22"/>
        <v>0</v>
      </c>
      <c r="P32" s="29">
        <f t="shared" si="22"/>
        <v>0</v>
      </c>
      <c r="Q32" s="116"/>
      <c r="R32" s="116"/>
      <c r="S32" s="116"/>
      <c r="T32" s="116"/>
      <c r="U32" s="116"/>
    </row>
    <row r="33" spans="1:22" ht="140.25" customHeight="1" x14ac:dyDescent="0.25">
      <c r="A33" s="116"/>
      <c r="B33" s="120"/>
      <c r="C33" s="120"/>
      <c r="D33" s="57" t="s">
        <v>20</v>
      </c>
      <c r="E33" s="95"/>
      <c r="F33" s="90"/>
      <c r="G33" s="90"/>
      <c r="H33" s="95"/>
      <c r="I33" s="95"/>
      <c r="J33" s="29">
        <f>SUM(K33:P33)</f>
        <v>104203.9</v>
      </c>
      <c r="K33" s="29">
        <f>K36+K39</f>
        <v>28553.9</v>
      </c>
      <c r="L33" s="29">
        <f t="shared" ref="L33:M33" si="23">L36+L39</f>
        <v>25190</v>
      </c>
      <c r="M33" s="29">
        <f t="shared" si="23"/>
        <v>50460</v>
      </c>
      <c r="N33" s="29">
        <f>N36+N39</f>
        <v>0</v>
      </c>
      <c r="O33" s="29">
        <f>O36+O39</f>
        <v>0</v>
      </c>
      <c r="P33" s="29">
        <f>P36+P39</f>
        <v>0</v>
      </c>
      <c r="Q33" s="116"/>
      <c r="R33" s="116"/>
      <c r="S33" s="116"/>
      <c r="T33" s="116"/>
      <c r="U33" s="116"/>
    </row>
    <row r="34" spans="1:22" ht="37.5" customHeight="1" x14ac:dyDescent="0.35">
      <c r="A34" s="99" t="s">
        <v>121</v>
      </c>
      <c r="B34" s="91" t="s">
        <v>247</v>
      </c>
      <c r="C34" s="91" t="s">
        <v>27</v>
      </c>
      <c r="D34" s="61" t="s">
        <v>24</v>
      </c>
      <c r="E34" s="56" t="s">
        <v>16</v>
      </c>
      <c r="F34" s="55" t="s">
        <v>16</v>
      </c>
      <c r="G34" s="55" t="s">
        <v>16</v>
      </c>
      <c r="H34" s="56" t="s">
        <v>16</v>
      </c>
      <c r="I34" s="56" t="s">
        <v>16</v>
      </c>
      <c r="J34" s="29">
        <f>SUM(K34:P34)</f>
        <v>52765.299999999996</v>
      </c>
      <c r="K34" s="29">
        <f t="shared" ref="K34:P34" si="24">K35+K36</f>
        <v>0</v>
      </c>
      <c r="L34" s="29">
        <f>L35+L36</f>
        <v>16479.599999999999</v>
      </c>
      <c r="M34" s="29">
        <f>M35+M36</f>
        <v>36285.699999999997</v>
      </c>
      <c r="N34" s="29">
        <f t="shared" si="24"/>
        <v>0</v>
      </c>
      <c r="O34" s="29">
        <f t="shared" si="24"/>
        <v>0</v>
      </c>
      <c r="P34" s="29">
        <f t="shared" si="24"/>
        <v>0</v>
      </c>
      <c r="Q34" s="99" t="s">
        <v>132</v>
      </c>
      <c r="R34" s="52">
        <v>1</v>
      </c>
      <c r="S34" s="52" t="s">
        <v>122</v>
      </c>
      <c r="T34" s="91" t="s">
        <v>249</v>
      </c>
      <c r="U34" s="91" t="s">
        <v>221</v>
      </c>
      <c r="V34" s="23"/>
    </row>
    <row r="35" spans="1:22" ht="18.75" x14ac:dyDescent="0.25">
      <c r="A35" s="95"/>
      <c r="B35" s="93"/>
      <c r="C35" s="93"/>
      <c r="D35" s="57" t="s">
        <v>18</v>
      </c>
      <c r="E35" s="56">
        <v>821</v>
      </c>
      <c r="F35" s="56" t="s">
        <v>28</v>
      </c>
      <c r="G35" s="56" t="s">
        <v>140</v>
      </c>
      <c r="H35" s="56">
        <v>600</v>
      </c>
      <c r="I35" s="56" t="s">
        <v>141</v>
      </c>
      <c r="J35" s="29">
        <f t="shared" ref="J35:J45" si="25">SUM(K35:P35)</f>
        <v>1055.3000000000002</v>
      </c>
      <c r="K35" s="59"/>
      <c r="L35" s="59">
        <v>329.6</v>
      </c>
      <c r="M35" s="59">
        <v>725.7</v>
      </c>
      <c r="N35" s="59">
        <v>0</v>
      </c>
      <c r="O35" s="59">
        <v>0</v>
      </c>
      <c r="P35" s="59">
        <v>0</v>
      </c>
      <c r="Q35" s="95"/>
      <c r="R35" s="54"/>
      <c r="S35" s="54"/>
      <c r="T35" s="93"/>
      <c r="U35" s="93"/>
    </row>
    <row r="36" spans="1:22" ht="76.5" customHeight="1" x14ac:dyDescent="0.25">
      <c r="A36" s="53"/>
      <c r="B36" s="22" t="s">
        <v>248</v>
      </c>
      <c r="C36" s="48"/>
      <c r="D36" s="22" t="s">
        <v>20</v>
      </c>
      <c r="E36" s="54"/>
      <c r="F36" s="54"/>
      <c r="G36" s="54"/>
      <c r="H36" s="54"/>
      <c r="I36" s="54"/>
      <c r="J36" s="59">
        <f t="shared" si="25"/>
        <v>51710</v>
      </c>
      <c r="K36" s="59">
        <v>0</v>
      </c>
      <c r="L36" s="59">
        <v>16150</v>
      </c>
      <c r="M36" s="59">
        <v>35560</v>
      </c>
      <c r="N36" s="59"/>
      <c r="O36" s="59"/>
      <c r="P36" s="59"/>
      <c r="Q36" s="56"/>
      <c r="R36" s="56"/>
      <c r="S36" s="56"/>
      <c r="T36" s="57" t="s">
        <v>250</v>
      </c>
      <c r="U36" s="49"/>
    </row>
    <row r="37" spans="1:22" ht="37.5" x14ac:dyDescent="0.25">
      <c r="A37" s="88" t="s">
        <v>103</v>
      </c>
      <c r="B37" s="113" t="s">
        <v>179</v>
      </c>
      <c r="C37" s="113" t="s">
        <v>27</v>
      </c>
      <c r="D37" s="28" t="s">
        <v>24</v>
      </c>
      <c r="E37" s="29" t="s">
        <v>16</v>
      </c>
      <c r="F37" s="29" t="s">
        <v>16</v>
      </c>
      <c r="G37" s="29" t="s">
        <v>16</v>
      </c>
      <c r="H37" s="29" t="s">
        <v>16</v>
      </c>
      <c r="I37" s="29" t="s">
        <v>16</v>
      </c>
      <c r="J37" s="29">
        <f t="shared" si="25"/>
        <v>58614.9</v>
      </c>
      <c r="K37" s="59">
        <f t="shared" ref="K37" si="26">K38+K39</f>
        <v>34186.300000000003</v>
      </c>
      <c r="L37" s="59">
        <f>L38+L39</f>
        <v>9224.5</v>
      </c>
      <c r="M37" s="59">
        <f t="shared" ref="M37:P37" si="27">M38+M39</f>
        <v>15204.1</v>
      </c>
      <c r="N37" s="59">
        <f t="shared" si="27"/>
        <v>0</v>
      </c>
      <c r="O37" s="59">
        <f t="shared" si="27"/>
        <v>0</v>
      </c>
      <c r="P37" s="59">
        <f t="shared" si="27"/>
        <v>0</v>
      </c>
      <c r="Q37" s="117" t="s">
        <v>132</v>
      </c>
      <c r="R37" s="109">
        <v>1</v>
      </c>
      <c r="S37" s="117" t="s">
        <v>122</v>
      </c>
      <c r="T37" s="113" t="s">
        <v>286</v>
      </c>
      <c r="U37" s="113" t="s">
        <v>154</v>
      </c>
    </row>
    <row r="38" spans="1:22" ht="18.75" x14ac:dyDescent="0.25">
      <c r="A38" s="89"/>
      <c r="B38" s="114"/>
      <c r="C38" s="114"/>
      <c r="D38" s="62" t="s">
        <v>18</v>
      </c>
      <c r="E38" s="99">
        <v>821</v>
      </c>
      <c r="F38" s="88" t="s">
        <v>28</v>
      </c>
      <c r="G38" s="88" t="s">
        <v>140</v>
      </c>
      <c r="H38" s="99">
        <v>600</v>
      </c>
      <c r="I38" s="99" t="s">
        <v>141</v>
      </c>
      <c r="J38" s="29">
        <f t="shared" si="25"/>
        <v>6121</v>
      </c>
      <c r="K38" s="59">
        <v>5632.4</v>
      </c>
      <c r="L38" s="59">
        <v>184.5</v>
      </c>
      <c r="M38" s="59">
        <v>304.10000000000002</v>
      </c>
      <c r="N38" s="59"/>
      <c r="O38" s="59"/>
      <c r="P38" s="59"/>
      <c r="Q38" s="118"/>
      <c r="R38" s="110"/>
      <c r="S38" s="118"/>
      <c r="T38" s="114"/>
      <c r="U38" s="114"/>
    </row>
    <row r="39" spans="1:22" ht="178.5" customHeight="1" x14ac:dyDescent="0.25">
      <c r="A39" s="90"/>
      <c r="B39" s="115"/>
      <c r="C39" s="115"/>
      <c r="D39" s="16" t="s">
        <v>20</v>
      </c>
      <c r="E39" s="95"/>
      <c r="F39" s="90"/>
      <c r="G39" s="90"/>
      <c r="H39" s="95"/>
      <c r="I39" s="95"/>
      <c r="J39" s="29">
        <f t="shared" si="25"/>
        <v>52493.9</v>
      </c>
      <c r="K39" s="29">
        <v>28553.9</v>
      </c>
      <c r="L39" s="29">
        <v>9040</v>
      </c>
      <c r="M39" s="29">
        <v>14900</v>
      </c>
      <c r="N39" s="29"/>
      <c r="O39" s="29"/>
      <c r="P39" s="29"/>
      <c r="Q39" s="119"/>
      <c r="R39" s="111"/>
      <c r="S39" s="119"/>
      <c r="T39" s="115"/>
      <c r="U39" s="115"/>
    </row>
    <row r="40" spans="1:22" ht="39" customHeight="1" x14ac:dyDescent="0.25">
      <c r="A40" s="88" t="s">
        <v>85</v>
      </c>
      <c r="B40" s="96" t="s">
        <v>258</v>
      </c>
      <c r="C40" s="96" t="s">
        <v>27</v>
      </c>
      <c r="D40" s="61" t="s">
        <v>24</v>
      </c>
      <c r="E40" s="56" t="s">
        <v>16</v>
      </c>
      <c r="F40" s="55" t="s">
        <v>16</v>
      </c>
      <c r="G40" s="55" t="s">
        <v>16</v>
      </c>
      <c r="H40" s="56" t="s">
        <v>16</v>
      </c>
      <c r="I40" s="56" t="s">
        <v>16</v>
      </c>
      <c r="J40" s="29">
        <f t="shared" si="25"/>
        <v>221493</v>
      </c>
      <c r="K40" s="29">
        <f>K41+K42</f>
        <v>115455.3</v>
      </c>
      <c r="L40" s="29">
        <f t="shared" ref="L40:P40" si="28">L41+L42</f>
        <v>20675.7</v>
      </c>
      <c r="M40" s="29">
        <f t="shared" si="28"/>
        <v>20262</v>
      </c>
      <c r="N40" s="29">
        <f t="shared" si="28"/>
        <v>21700</v>
      </c>
      <c r="O40" s="29">
        <f t="shared" si="28"/>
        <v>21700</v>
      </c>
      <c r="P40" s="29">
        <f t="shared" si="28"/>
        <v>21700</v>
      </c>
      <c r="Q40" s="88" t="s">
        <v>131</v>
      </c>
      <c r="R40" s="88" t="s">
        <v>209</v>
      </c>
      <c r="S40" s="99" t="s">
        <v>208</v>
      </c>
      <c r="T40" s="88" t="s">
        <v>16</v>
      </c>
      <c r="U40" s="88" t="s">
        <v>16</v>
      </c>
    </row>
    <row r="41" spans="1:22" ht="39" customHeight="1" x14ac:dyDescent="0.25">
      <c r="A41" s="89"/>
      <c r="B41" s="97"/>
      <c r="C41" s="97"/>
      <c r="D41" s="57" t="s">
        <v>18</v>
      </c>
      <c r="E41" s="54">
        <v>821</v>
      </c>
      <c r="F41" s="47" t="s">
        <v>16</v>
      </c>
      <c r="G41" s="47" t="s">
        <v>150</v>
      </c>
      <c r="H41" s="54" t="s">
        <v>16</v>
      </c>
      <c r="I41" s="54" t="s">
        <v>16</v>
      </c>
      <c r="J41" s="29">
        <f t="shared" si="25"/>
        <v>221493</v>
      </c>
      <c r="K41" s="29">
        <f>K44+K47</f>
        <v>115455.3</v>
      </c>
      <c r="L41" s="29">
        <f t="shared" ref="L41:P41" si="29">L44+L47</f>
        <v>20675.7</v>
      </c>
      <c r="M41" s="29">
        <f t="shared" si="29"/>
        <v>20262</v>
      </c>
      <c r="N41" s="29">
        <f t="shared" si="29"/>
        <v>21700</v>
      </c>
      <c r="O41" s="29">
        <f t="shared" si="29"/>
        <v>21700</v>
      </c>
      <c r="P41" s="29">
        <f t="shared" si="29"/>
        <v>21700</v>
      </c>
      <c r="Q41" s="89"/>
      <c r="R41" s="89"/>
      <c r="S41" s="94"/>
      <c r="T41" s="89"/>
      <c r="U41" s="89"/>
    </row>
    <row r="42" spans="1:22" ht="84.75" customHeight="1" x14ac:dyDescent="0.25">
      <c r="A42" s="90"/>
      <c r="B42" s="98"/>
      <c r="C42" s="98"/>
      <c r="D42" s="57" t="s">
        <v>20</v>
      </c>
      <c r="E42" s="56" t="s">
        <v>16</v>
      </c>
      <c r="F42" s="55" t="s">
        <v>16</v>
      </c>
      <c r="G42" s="55" t="s">
        <v>16</v>
      </c>
      <c r="H42" s="56" t="s">
        <v>16</v>
      </c>
      <c r="I42" s="56" t="s">
        <v>16</v>
      </c>
      <c r="J42" s="29">
        <f t="shared" si="25"/>
        <v>0</v>
      </c>
      <c r="K42" s="29">
        <f>K45</f>
        <v>0</v>
      </c>
      <c r="L42" s="29">
        <f t="shared" ref="L42:P42" si="30">L45</f>
        <v>0</v>
      </c>
      <c r="M42" s="29">
        <f t="shared" si="30"/>
        <v>0</v>
      </c>
      <c r="N42" s="29">
        <f t="shared" si="30"/>
        <v>0</v>
      </c>
      <c r="O42" s="29">
        <f t="shared" si="30"/>
        <v>0</v>
      </c>
      <c r="P42" s="29">
        <f t="shared" si="30"/>
        <v>0</v>
      </c>
      <c r="Q42" s="90"/>
      <c r="R42" s="90"/>
      <c r="S42" s="95"/>
      <c r="T42" s="90"/>
      <c r="U42" s="90"/>
    </row>
    <row r="43" spans="1:22" ht="37.5" x14ac:dyDescent="0.25">
      <c r="A43" s="121" t="s">
        <v>176</v>
      </c>
      <c r="B43" s="91" t="s">
        <v>143</v>
      </c>
      <c r="C43" s="108" t="s">
        <v>27</v>
      </c>
      <c r="D43" s="61" t="s">
        <v>24</v>
      </c>
      <c r="E43" s="56" t="s">
        <v>16</v>
      </c>
      <c r="F43" s="55" t="s">
        <v>16</v>
      </c>
      <c r="G43" s="55" t="s">
        <v>16</v>
      </c>
      <c r="H43" s="56" t="s">
        <v>16</v>
      </c>
      <c r="I43" s="56" t="s">
        <v>16</v>
      </c>
      <c r="J43" s="29">
        <f t="shared" si="25"/>
        <v>131739.6</v>
      </c>
      <c r="K43" s="29">
        <f>K44+K45</f>
        <v>100000</v>
      </c>
      <c r="L43" s="29">
        <f t="shared" ref="L43:P43" si="31">L44+L45</f>
        <v>6142.6</v>
      </c>
      <c r="M43" s="29">
        <f t="shared" si="31"/>
        <v>5626.9</v>
      </c>
      <c r="N43" s="29">
        <f t="shared" si="31"/>
        <v>6656.7000000000007</v>
      </c>
      <c r="O43" s="29">
        <f t="shared" si="31"/>
        <v>6656.7000000000007</v>
      </c>
      <c r="P43" s="29">
        <f t="shared" si="31"/>
        <v>6656.7000000000007</v>
      </c>
      <c r="Q43" s="116" t="s">
        <v>131</v>
      </c>
      <c r="R43" s="99">
        <v>1</v>
      </c>
      <c r="S43" s="99" t="s">
        <v>122</v>
      </c>
      <c r="T43" s="91" t="s">
        <v>134</v>
      </c>
      <c r="U43" s="91" t="s">
        <v>285</v>
      </c>
    </row>
    <row r="44" spans="1:22" ht="18.75" x14ac:dyDescent="0.25">
      <c r="A44" s="121"/>
      <c r="B44" s="92"/>
      <c r="C44" s="108"/>
      <c r="D44" s="65" t="s">
        <v>18</v>
      </c>
      <c r="E44" s="54">
        <v>821</v>
      </c>
      <c r="F44" s="47" t="s">
        <v>28</v>
      </c>
      <c r="G44" s="47" t="s">
        <v>30</v>
      </c>
      <c r="H44" s="54">
        <v>600</v>
      </c>
      <c r="I44" s="54" t="s">
        <v>29</v>
      </c>
      <c r="J44" s="29">
        <f t="shared" si="25"/>
        <v>131739.6</v>
      </c>
      <c r="K44" s="59">
        <v>100000</v>
      </c>
      <c r="L44" s="59">
        <v>6142.6</v>
      </c>
      <c r="M44" s="59">
        <v>5626.9</v>
      </c>
      <c r="N44" s="59">
        <f>6352.6+304.1</f>
        <v>6656.7000000000007</v>
      </c>
      <c r="O44" s="59">
        <f t="shared" ref="O44:P44" si="32">6352.6+304.1</f>
        <v>6656.7000000000007</v>
      </c>
      <c r="P44" s="59">
        <f t="shared" si="32"/>
        <v>6656.7000000000007</v>
      </c>
      <c r="Q44" s="116"/>
      <c r="R44" s="94"/>
      <c r="S44" s="94"/>
      <c r="T44" s="92"/>
      <c r="U44" s="92"/>
    </row>
    <row r="45" spans="1:22" ht="174.75" customHeight="1" x14ac:dyDescent="0.25">
      <c r="A45" s="121"/>
      <c r="B45" s="93"/>
      <c r="C45" s="108"/>
      <c r="D45" s="61" t="s">
        <v>20</v>
      </c>
      <c r="E45" s="56" t="s">
        <v>16</v>
      </c>
      <c r="F45" s="55" t="s">
        <v>16</v>
      </c>
      <c r="G45" s="55" t="s">
        <v>16</v>
      </c>
      <c r="H45" s="56" t="s">
        <v>16</v>
      </c>
      <c r="I45" s="56" t="s">
        <v>16</v>
      </c>
      <c r="J45" s="29">
        <f t="shared" si="25"/>
        <v>0</v>
      </c>
      <c r="K45" s="29">
        <v>0</v>
      </c>
      <c r="L45" s="29"/>
      <c r="M45" s="29"/>
      <c r="N45" s="29"/>
      <c r="O45" s="29"/>
      <c r="P45" s="29"/>
      <c r="Q45" s="116"/>
      <c r="R45" s="95"/>
      <c r="S45" s="95"/>
      <c r="T45" s="93"/>
      <c r="U45" s="93"/>
    </row>
    <row r="46" spans="1:22" ht="37.5" customHeight="1" x14ac:dyDescent="0.25">
      <c r="A46" s="88" t="s">
        <v>106</v>
      </c>
      <c r="B46" s="91" t="s">
        <v>242</v>
      </c>
      <c r="C46" s="91" t="s">
        <v>27</v>
      </c>
      <c r="D46" s="61" t="s">
        <v>24</v>
      </c>
      <c r="E46" s="56" t="s">
        <v>16</v>
      </c>
      <c r="F46" s="55" t="s">
        <v>16</v>
      </c>
      <c r="G46" s="55" t="s">
        <v>16</v>
      </c>
      <c r="H46" s="56" t="s">
        <v>16</v>
      </c>
      <c r="I46" s="56" t="s">
        <v>16</v>
      </c>
      <c r="J46" s="29">
        <f>SUM(K46:P46)</f>
        <v>89753.400000000009</v>
      </c>
      <c r="K46" s="29">
        <f>K47+K48</f>
        <v>15455.3</v>
      </c>
      <c r="L46" s="29">
        <f t="shared" ref="L46:P46" si="33">L47+L48</f>
        <v>14533.1</v>
      </c>
      <c r="M46" s="29">
        <f t="shared" si="33"/>
        <v>14635.1</v>
      </c>
      <c r="N46" s="29">
        <f t="shared" si="33"/>
        <v>15043.3</v>
      </c>
      <c r="O46" s="29">
        <f t="shared" si="33"/>
        <v>15043.3</v>
      </c>
      <c r="P46" s="29">
        <f t="shared" si="33"/>
        <v>15043.3</v>
      </c>
      <c r="Q46" s="99" t="s">
        <v>131</v>
      </c>
      <c r="R46" s="99">
        <v>3</v>
      </c>
      <c r="S46" s="88" t="s">
        <v>86</v>
      </c>
      <c r="T46" s="91" t="s">
        <v>279</v>
      </c>
      <c r="U46" s="91" t="s">
        <v>172</v>
      </c>
    </row>
    <row r="47" spans="1:22" ht="18.75" x14ac:dyDescent="0.25">
      <c r="A47" s="89"/>
      <c r="B47" s="92"/>
      <c r="C47" s="92"/>
      <c r="D47" s="49" t="s">
        <v>18</v>
      </c>
      <c r="E47" s="52">
        <v>821</v>
      </c>
      <c r="F47" s="45" t="s">
        <v>28</v>
      </c>
      <c r="G47" s="55" t="s">
        <v>30</v>
      </c>
      <c r="H47" s="56">
        <v>600</v>
      </c>
      <c r="I47" s="56" t="s">
        <v>31</v>
      </c>
      <c r="J47" s="29">
        <f>SUM(K47:P47)</f>
        <v>89753.400000000009</v>
      </c>
      <c r="K47" s="29">
        <v>15455.3</v>
      </c>
      <c r="L47" s="29">
        <v>14533.1</v>
      </c>
      <c r="M47" s="29">
        <v>14635.1</v>
      </c>
      <c r="N47" s="29">
        <v>15043.3</v>
      </c>
      <c r="O47" s="29">
        <v>15043.3</v>
      </c>
      <c r="P47" s="29">
        <v>15043.3</v>
      </c>
      <c r="Q47" s="94"/>
      <c r="R47" s="94"/>
      <c r="S47" s="89"/>
      <c r="T47" s="92"/>
      <c r="U47" s="92"/>
    </row>
    <row r="48" spans="1:22" ht="192" customHeight="1" x14ac:dyDescent="0.25">
      <c r="A48" s="19"/>
      <c r="B48" s="92"/>
      <c r="C48" s="48"/>
      <c r="D48" s="65" t="s">
        <v>20</v>
      </c>
      <c r="E48" s="52" t="s">
        <v>16</v>
      </c>
      <c r="F48" s="52" t="s">
        <v>16</v>
      </c>
      <c r="G48" s="52" t="s">
        <v>16</v>
      </c>
      <c r="H48" s="52" t="s">
        <v>16</v>
      </c>
      <c r="I48" s="52" t="s">
        <v>16</v>
      </c>
      <c r="J48" s="58">
        <f>K48+L48+M48+N48+O48+P48</f>
        <v>0</v>
      </c>
      <c r="K48" s="58"/>
      <c r="L48" s="58"/>
      <c r="M48" s="58"/>
      <c r="N48" s="58"/>
      <c r="O48" s="58"/>
      <c r="P48" s="58"/>
      <c r="Q48" s="53"/>
      <c r="R48" s="53"/>
      <c r="S48" s="53"/>
      <c r="T48" s="93"/>
      <c r="U48" s="93"/>
    </row>
    <row r="49" spans="1:21" ht="44.25" customHeight="1" x14ac:dyDescent="0.25">
      <c r="A49" s="122" t="s">
        <v>88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4"/>
    </row>
    <row r="50" spans="1:21" ht="37.5" customHeight="1" x14ac:dyDescent="0.25">
      <c r="A50" s="88" t="s">
        <v>86</v>
      </c>
      <c r="B50" s="113" t="s">
        <v>272</v>
      </c>
      <c r="C50" s="113" t="s">
        <v>259</v>
      </c>
      <c r="D50" s="16" t="s">
        <v>24</v>
      </c>
      <c r="E50" s="29" t="s">
        <v>16</v>
      </c>
      <c r="F50" s="29" t="s">
        <v>16</v>
      </c>
      <c r="G50" s="29" t="s">
        <v>16</v>
      </c>
      <c r="H50" s="29" t="s">
        <v>16</v>
      </c>
      <c r="I50" s="29" t="s">
        <v>16</v>
      </c>
      <c r="J50" s="29">
        <f>SUM(K50:P50)</f>
        <v>375226.3</v>
      </c>
      <c r="K50" s="24">
        <f>K51+K52+K53+K54+K55+K56</f>
        <v>206521.8</v>
      </c>
      <c r="L50" s="24">
        <f>L51+L52+L53+L54+L55+L56</f>
        <v>88892.800000000003</v>
      </c>
      <c r="M50" s="24">
        <f>M51+M52+M53+M54+M55+M56</f>
        <v>79811.700000000012</v>
      </c>
      <c r="N50" s="29">
        <f t="shared" ref="N50:P50" si="34">N51+N53+N54+N55+N56</f>
        <v>0</v>
      </c>
      <c r="O50" s="29">
        <f t="shared" si="34"/>
        <v>0</v>
      </c>
      <c r="P50" s="29">
        <f t="shared" si="34"/>
        <v>0</v>
      </c>
      <c r="Q50" s="117" t="s">
        <v>132</v>
      </c>
      <c r="R50" s="117" t="s">
        <v>210</v>
      </c>
      <c r="S50" s="117" t="s">
        <v>211</v>
      </c>
      <c r="T50" s="117" t="s">
        <v>16</v>
      </c>
      <c r="U50" s="117" t="s">
        <v>16</v>
      </c>
    </row>
    <row r="51" spans="1:21" ht="18.75" x14ac:dyDescent="0.25">
      <c r="A51" s="89"/>
      <c r="B51" s="114"/>
      <c r="C51" s="114"/>
      <c r="D51" s="25" t="s">
        <v>18</v>
      </c>
      <c r="E51" s="64">
        <v>821</v>
      </c>
      <c r="F51" s="27" t="s">
        <v>16</v>
      </c>
      <c r="G51" s="88" t="s">
        <v>157</v>
      </c>
      <c r="H51" s="27" t="s">
        <v>16</v>
      </c>
      <c r="I51" s="27" t="s">
        <v>16</v>
      </c>
      <c r="J51" s="29">
        <f t="shared" ref="J51:J61" si="35">SUM(K51:P51)</f>
        <v>3460.8</v>
      </c>
      <c r="K51" s="24">
        <f>K58</f>
        <v>1619.9</v>
      </c>
      <c r="L51" s="24">
        <f t="shared" ref="L51:P51" si="36">L58</f>
        <v>1030</v>
      </c>
      <c r="M51" s="24">
        <f t="shared" si="36"/>
        <v>810.9</v>
      </c>
      <c r="N51" s="29">
        <f t="shared" si="36"/>
        <v>0</v>
      </c>
      <c r="O51" s="29">
        <f t="shared" si="36"/>
        <v>0</v>
      </c>
      <c r="P51" s="29">
        <f t="shared" si="36"/>
        <v>0</v>
      </c>
      <c r="Q51" s="118"/>
      <c r="R51" s="118"/>
      <c r="S51" s="118"/>
      <c r="T51" s="118"/>
      <c r="U51" s="118"/>
    </row>
    <row r="52" spans="1:21" ht="18.75" x14ac:dyDescent="0.25">
      <c r="A52" s="89"/>
      <c r="B52" s="114"/>
      <c r="C52" s="114"/>
      <c r="D52" s="26"/>
      <c r="E52" s="64">
        <v>806</v>
      </c>
      <c r="F52" s="27" t="s">
        <v>16</v>
      </c>
      <c r="G52" s="89"/>
      <c r="H52" s="27" t="s">
        <v>16</v>
      </c>
      <c r="I52" s="27" t="s">
        <v>16</v>
      </c>
      <c r="J52" s="29">
        <f t="shared" si="35"/>
        <v>2439.6999999999998</v>
      </c>
      <c r="K52" s="60">
        <f t="shared" ref="K52:P52" si="37">K63</f>
        <v>1445.8</v>
      </c>
      <c r="L52" s="60">
        <f t="shared" si="37"/>
        <v>385.7</v>
      </c>
      <c r="M52" s="60">
        <f t="shared" si="37"/>
        <v>608.20000000000005</v>
      </c>
      <c r="N52" s="58">
        <f t="shared" si="37"/>
        <v>0</v>
      </c>
      <c r="O52" s="58">
        <f t="shared" si="37"/>
        <v>0</v>
      </c>
      <c r="P52" s="58">
        <f t="shared" si="37"/>
        <v>0</v>
      </c>
      <c r="Q52" s="118"/>
      <c r="R52" s="118"/>
      <c r="S52" s="118"/>
      <c r="T52" s="118"/>
      <c r="U52" s="118"/>
    </row>
    <row r="53" spans="1:21" ht="18.75" x14ac:dyDescent="0.25">
      <c r="A53" s="89"/>
      <c r="B53" s="114"/>
      <c r="C53" s="114"/>
      <c r="D53" s="63"/>
      <c r="E53" s="64">
        <v>824</v>
      </c>
      <c r="F53" s="27" t="s">
        <v>16</v>
      </c>
      <c r="G53" s="89"/>
      <c r="H53" s="58" t="s">
        <v>16</v>
      </c>
      <c r="I53" s="27" t="s">
        <v>16</v>
      </c>
      <c r="J53" s="29">
        <f t="shared" si="35"/>
        <v>1904.2</v>
      </c>
      <c r="K53" s="60">
        <f>K59</f>
        <v>1364.8</v>
      </c>
      <c r="L53" s="60">
        <f t="shared" ref="L53:P53" si="38">L59</f>
        <v>362.5</v>
      </c>
      <c r="M53" s="60">
        <f t="shared" si="38"/>
        <v>176.9</v>
      </c>
      <c r="N53" s="58">
        <f t="shared" si="38"/>
        <v>0</v>
      </c>
      <c r="O53" s="58">
        <f t="shared" si="38"/>
        <v>0</v>
      </c>
      <c r="P53" s="58">
        <f t="shared" si="38"/>
        <v>0</v>
      </c>
      <c r="Q53" s="118"/>
      <c r="R53" s="118"/>
      <c r="S53" s="118"/>
      <c r="T53" s="118"/>
      <c r="U53" s="118"/>
    </row>
    <row r="54" spans="1:21" ht="18.75" customHeight="1" x14ac:dyDescent="0.25">
      <c r="A54" s="89"/>
      <c r="B54" s="114"/>
      <c r="C54" s="114"/>
      <c r="D54" s="113" t="s">
        <v>84</v>
      </c>
      <c r="E54" s="17">
        <v>821</v>
      </c>
      <c r="F54" s="29" t="s">
        <v>16</v>
      </c>
      <c r="G54" s="89"/>
      <c r="H54" s="29" t="s">
        <v>16</v>
      </c>
      <c r="I54" s="29" t="s">
        <v>16</v>
      </c>
      <c r="J54" s="29">
        <f t="shared" si="35"/>
        <v>169575.7</v>
      </c>
      <c r="K54" s="24">
        <f>K60</f>
        <v>79374.5</v>
      </c>
      <c r="L54" s="24">
        <f t="shared" ref="L54:P54" si="39">L60</f>
        <v>50469.3</v>
      </c>
      <c r="M54" s="24">
        <f t="shared" si="39"/>
        <v>39731.9</v>
      </c>
      <c r="N54" s="29">
        <f t="shared" si="39"/>
        <v>0</v>
      </c>
      <c r="O54" s="29">
        <f t="shared" si="39"/>
        <v>0</v>
      </c>
      <c r="P54" s="29">
        <f t="shared" si="39"/>
        <v>0</v>
      </c>
      <c r="Q54" s="118"/>
      <c r="R54" s="118"/>
      <c r="S54" s="118"/>
      <c r="T54" s="118"/>
      <c r="U54" s="118"/>
    </row>
    <row r="55" spans="1:21" ht="18.75" x14ac:dyDescent="0.3">
      <c r="A55" s="89"/>
      <c r="B55" s="114"/>
      <c r="C55" s="114"/>
      <c r="D55" s="114"/>
      <c r="E55" s="17">
        <v>806</v>
      </c>
      <c r="F55" s="29" t="s">
        <v>16</v>
      </c>
      <c r="G55" s="89"/>
      <c r="H55" s="3" t="s">
        <v>16</v>
      </c>
      <c r="I55" s="29" t="s">
        <v>16</v>
      </c>
      <c r="J55" s="29">
        <f t="shared" si="35"/>
        <v>119542.7</v>
      </c>
      <c r="K55" s="24">
        <f t="shared" ref="K55:P55" si="40">K64</f>
        <v>70842.899999999994</v>
      </c>
      <c r="L55" s="30">
        <f t="shared" si="40"/>
        <v>18883.599999999999</v>
      </c>
      <c r="M55" s="30">
        <f t="shared" si="40"/>
        <v>29816.2</v>
      </c>
      <c r="N55" s="7">
        <f t="shared" si="40"/>
        <v>0</v>
      </c>
      <c r="O55" s="7">
        <f t="shared" si="40"/>
        <v>0</v>
      </c>
      <c r="P55" s="7">
        <f t="shared" si="40"/>
        <v>0</v>
      </c>
      <c r="Q55" s="118"/>
      <c r="R55" s="118"/>
      <c r="S55" s="118"/>
      <c r="T55" s="118"/>
      <c r="U55" s="118"/>
    </row>
    <row r="56" spans="1:21" ht="57.75" customHeight="1" x14ac:dyDescent="0.25">
      <c r="A56" s="90"/>
      <c r="B56" s="115"/>
      <c r="C56" s="115"/>
      <c r="D56" s="115"/>
      <c r="E56" s="17">
        <v>824</v>
      </c>
      <c r="F56" s="29" t="s">
        <v>16</v>
      </c>
      <c r="G56" s="90"/>
      <c r="H56" s="7" t="s">
        <v>16</v>
      </c>
      <c r="I56" s="29" t="s">
        <v>16</v>
      </c>
      <c r="J56" s="29">
        <f t="shared" si="35"/>
        <v>78303.200000000012</v>
      </c>
      <c r="K56" s="24">
        <f>K61</f>
        <v>51873.9</v>
      </c>
      <c r="L56" s="24">
        <f t="shared" ref="L56:P56" si="41">L61</f>
        <v>17761.7</v>
      </c>
      <c r="M56" s="24">
        <f t="shared" si="41"/>
        <v>8667.6</v>
      </c>
      <c r="N56" s="29">
        <f t="shared" si="41"/>
        <v>0</v>
      </c>
      <c r="O56" s="29">
        <f t="shared" si="41"/>
        <v>0</v>
      </c>
      <c r="P56" s="29">
        <f t="shared" si="41"/>
        <v>0</v>
      </c>
      <c r="Q56" s="119"/>
      <c r="R56" s="119"/>
      <c r="S56" s="119"/>
      <c r="T56" s="119"/>
      <c r="U56" s="119"/>
    </row>
    <row r="57" spans="1:21" ht="37.5" customHeight="1" x14ac:dyDescent="0.25">
      <c r="A57" s="88" t="s">
        <v>287</v>
      </c>
      <c r="B57" s="96" t="s">
        <v>283</v>
      </c>
      <c r="C57" s="96" t="s">
        <v>260</v>
      </c>
      <c r="D57" s="61" t="s">
        <v>24</v>
      </c>
      <c r="E57" s="29" t="s">
        <v>16</v>
      </c>
      <c r="F57" s="29" t="s">
        <v>16</v>
      </c>
      <c r="G57" s="29" t="s">
        <v>16</v>
      </c>
      <c r="H57" s="29" t="s">
        <v>16</v>
      </c>
      <c r="I57" s="29" t="s">
        <v>16</v>
      </c>
      <c r="J57" s="29">
        <f>SUM(K57:P57)</f>
        <v>253243.90000000002</v>
      </c>
      <c r="K57" s="29">
        <f>K58+K59+K60+K61</f>
        <v>134233.1</v>
      </c>
      <c r="L57" s="29">
        <f t="shared" ref="L57:M57" si="42">L58+L59+L60+L61</f>
        <v>69623.5</v>
      </c>
      <c r="M57" s="29">
        <f t="shared" si="42"/>
        <v>49387.3</v>
      </c>
      <c r="N57" s="29">
        <f t="shared" ref="N57:P57" si="43">N58+N59</f>
        <v>0</v>
      </c>
      <c r="O57" s="29">
        <f t="shared" si="43"/>
        <v>0</v>
      </c>
      <c r="P57" s="29">
        <f t="shared" si="43"/>
        <v>0</v>
      </c>
      <c r="Q57" s="99" t="s">
        <v>132</v>
      </c>
      <c r="R57" s="53">
        <v>2</v>
      </c>
      <c r="S57" s="46" t="s">
        <v>86</v>
      </c>
      <c r="T57" s="91" t="s">
        <v>227</v>
      </c>
      <c r="U57" s="91" t="s">
        <v>225</v>
      </c>
    </row>
    <row r="58" spans="1:21" ht="18.75" x14ac:dyDescent="0.25">
      <c r="A58" s="89"/>
      <c r="B58" s="97"/>
      <c r="C58" s="97"/>
      <c r="D58" s="92" t="s">
        <v>18</v>
      </c>
      <c r="E58" s="52">
        <v>821</v>
      </c>
      <c r="F58" s="88" t="s">
        <v>28</v>
      </c>
      <c r="G58" s="117" t="s">
        <v>160</v>
      </c>
      <c r="H58" s="99">
        <v>600</v>
      </c>
      <c r="I58" s="109" t="s">
        <v>141</v>
      </c>
      <c r="J58" s="29">
        <f t="shared" si="35"/>
        <v>3460.8</v>
      </c>
      <c r="K58" s="29">
        <v>1619.9</v>
      </c>
      <c r="L58" s="29">
        <v>1030</v>
      </c>
      <c r="M58" s="29">
        <v>810.9</v>
      </c>
      <c r="N58" s="29"/>
      <c r="O58" s="29"/>
      <c r="P58" s="29"/>
      <c r="Q58" s="94"/>
      <c r="R58" s="53"/>
      <c r="S58" s="53"/>
      <c r="T58" s="92"/>
      <c r="U58" s="92"/>
    </row>
    <row r="59" spans="1:21" ht="18.75" x14ac:dyDescent="0.25">
      <c r="A59" s="89"/>
      <c r="B59" s="97"/>
      <c r="C59" s="97"/>
      <c r="D59" s="93"/>
      <c r="E59" s="56">
        <v>824</v>
      </c>
      <c r="F59" s="89"/>
      <c r="G59" s="118"/>
      <c r="H59" s="94"/>
      <c r="I59" s="110"/>
      <c r="J59" s="29">
        <f t="shared" si="35"/>
        <v>1904.2</v>
      </c>
      <c r="K59" s="29">
        <f>1058.6+306.2</f>
        <v>1364.8</v>
      </c>
      <c r="L59" s="29">
        <v>362.5</v>
      </c>
      <c r="M59" s="29">
        <v>176.9</v>
      </c>
      <c r="N59" s="29"/>
      <c r="O59" s="29"/>
      <c r="P59" s="29"/>
      <c r="Q59" s="94"/>
      <c r="R59" s="53"/>
      <c r="S59" s="53"/>
      <c r="T59" s="92"/>
      <c r="U59" s="92"/>
    </row>
    <row r="60" spans="1:21" ht="24" customHeight="1" x14ac:dyDescent="0.25">
      <c r="A60" s="89"/>
      <c r="B60" s="97"/>
      <c r="C60" s="97"/>
      <c r="D60" s="91" t="s">
        <v>20</v>
      </c>
      <c r="E60" s="54">
        <v>821</v>
      </c>
      <c r="F60" s="89"/>
      <c r="G60" s="118"/>
      <c r="H60" s="94"/>
      <c r="I60" s="110"/>
      <c r="J60" s="29">
        <f t="shared" si="35"/>
        <v>169575.7</v>
      </c>
      <c r="K60" s="29">
        <v>79374.5</v>
      </c>
      <c r="L60" s="29">
        <v>50469.3</v>
      </c>
      <c r="M60" s="29">
        <v>39731.9</v>
      </c>
      <c r="N60" s="29"/>
      <c r="O60" s="29"/>
      <c r="P60" s="29"/>
      <c r="Q60" s="94"/>
      <c r="R60" s="53"/>
      <c r="S60" s="53"/>
      <c r="T60" s="92"/>
      <c r="U60" s="92"/>
    </row>
    <row r="61" spans="1:21" ht="68.25" customHeight="1" x14ac:dyDescent="0.25">
      <c r="A61" s="90"/>
      <c r="B61" s="98"/>
      <c r="C61" s="98"/>
      <c r="D61" s="93"/>
      <c r="E61" s="54">
        <v>824</v>
      </c>
      <c r="F61" s="90"/>
      <c r="G61" s="119"/>
      <c r="H61" s="95"/>
      <c r="I61" s="111"/>
      <c r="J61" s="29">
        <f t="shared" si="35"/>
        <v>78303.200000000012</v>
      </c>
      <c r="K61" s="29">
        <v>51873.9</v>
      </c>
      <c r="L61" s="29">
        <v>17761.7</v>
      </c>
      <c r="M61" s="29">
        <v>8667.6</v>
      </c>
      <c r="N61" s="29"/>
      <c r="O61" s="29"/>
      <c r="P61" s="29"/>
      <c r="Q61" s="53"/>
      <c r="R61" s="53"/>
      <c r="S61" s="53"/>
      <c r="T61" s="93"/>
      <c r="U61" s="93"/>
    </row>
    <row r="62" spans="1:21" ht="52.5" customHeight="1" x14ac:dyDescent="0.25">
      <c r="A62" s="88" t="s">
        <v>47</v>
      </c>
      <c r="B62" s="96" t="s">
        <v>178</v>
      </c>
      <c r="C62" s="96" t="s">
        <v>39</v>
      </c>
      <c r="D62" s="61" t="s">
        <v>24</v>
      </c>
      <c r="E62" s="56" t="s">
        <v>16</v>
      </c>
      <c r="F62" s="55" t="s">
        <v>16</v>
      </c>
      <c r="G62" s="55" t="s">
        <v>16</v>
      </c>
      <c r="H62" s="56" t="s">
        <v>16</v>
      </c>
      <c r="I62" s="56" t="s">
        <v>16</v>
      </c>
      <c r="J62" s="29">
        <f t="shared" ref="J62:J66" si="44">SUM(K62:P62)</f>
        <v>121982.39999999999</v>
      </c>
      <c r="K62" s="29">
        <f t="shared" ref="K62:P62" si="45">K63+K64</f>
        <v>72288.7</v>
      </c>
      <c r="L62" s="29">
        <f t="shared" si="45"/>
        <v>19269.3</v>
      </c>
      <c r="M62" s="29">
        <f t="shared" si="45"/>
        <v>30424.400000000001</v>
      </c>
      <c r="N62" s="29"/>
      <c r="O62" s="29">
        <f t="shared" si="45"/>
        <v>0</v>
      </c>
      <c r="P62" s="29">
        <f t="shared" si="45"/>
        <v>0</v>
      </c>
      <c r="Q62" s="88" t="s">
        <v>132</v>
      </c>
      <c r="R62" s="88" t="s">
        <v>116</v>
      </c>
      <c r="S62" s="88" t="s">
        <v>87</v>
      </c>
      <c r="T62" s="91" t="s">
        <v>228</v>
      </c>
      <c r="U62" s="91" t="s">
        <v>223</v>
      </c>
    </row>
    <row r="63" spans="1:21" ht="39.75" customHeight="1" x14ac:dyDescent="0.25">
      <c r="A63" s="89"/>
      <c r="B63" s="97"/>
      <c r="C63" s="97"/>
      <c r="D63" s="61" t="s">
        <v>18</v>
      </c>
      <c r="E63" s="99">
        <v>806</v>
      </c>
      <c r="F63" s="99" t="s">
        <v>28</v>
      </c>
      <c r="G63" s="99" t="s">
        <v>160</v>
      </c>
      <c r="H63" s="99">
        <v>600</v>
      </c>
      <c r="I63" s="99" t="s">
        <v>141</v>
      </c>
      <c r="J63" s="29">
        <f t="shared" si="44"/>
        <v>2439.6999999999998</v>
      </c>
      <c r="K63" s="29">
        <v>1445.8</v>
      </c>
      <c r="L63" s="29">
        <v>385.7</v>
      </c>
      <c r="M63" s="29">
        <v>608.20000000000005</v>
      </c>
      <c r="N63" s="29"/>
      <c r="O63" s="29"/>
      <c r="P63" s="29"/>
      <c r="Q63" s="89"/>
      <c r="R63" s="89"/>
      <c r="S63" s="89"/>
      <c r="T63" s="92"/>
      <c r="U63" s="92"/>
    </row>
    <row r="64" spans="1:21" ht="108" customHeight="1" x14ac:dyDescent="0.25">
      <c r="A64" s="90"/>
      <c r="B64" s="98"/>
      <c r="C64" s="98"/>
      <c r="D64" s="49" t="s">
        <v>20</v>
      </c>
      <c r="E64" s="95"/>
      <c r="F64" s="95"/>
      <c r="G64" s="95"/>
      <c r="H64" s="95"/>
      <c r="I64" s="95"/>
      <c r="J64" s="29">
        <f t="shared" si="44"/>
        <v>119542.7</v>
      </c>
      <c r="K64" s="60">
        <f>70842.9</f>
        <v>70842.899999999994</v>
      </c>
      <c r="L64" s="60">
        <f>18900-16.4</f>
        <v>18883.599999999999</v>
      </c>
      <c r="M64" s="60">
        <f>29800+16.2</f>
        <v>29816.2</v>
      </c>
      <c r="N64" s="49"/>
      <c r="O64" s="49"/>
      <c r="P64" s="49"/>
      <c r="Q64" s="90"/>
      <c r="R64" s="90"/>
      <c r="S64" s="90"/>
      <c r="T64" s="93"/>
      <c r="U64" s="93"/>
    </row>
    <row r="65" spans="1:21" ht="36" customHeight="1" x14ac:dyDescent="0.25">
      <c r="A65" s="88" t="s">
        <v>87</v>
      </c>
      <c r="B65" s="96" t="s">
        <v>162</v>
      </c>
      <c r="C65" s="96" t="s">
        <v>261</v>
      </c>
      <c r="D65" s="61" t="s">
        <v>24</v>
      </c>
      <c r="E65" s="56" t="s">
        <v>16</v>
      </c>
      <c r="F65" s="55" t="s">
        <v>16</v>
      </c>
      <c r="G65" s="55" t="s">
        <v>16</v>
      </c>
      <c r="H65" s="56" t="s">
        <v>16</v>
      </c>
      <c r="I65" s="56" t="s">
        <v>16</v>
      </c>
      <c r="J65" s="29">
        <f t="shared" si="44"/>
        <v>203652.7</v>
      </c>
      <c r="K65" s="24">
        <f>K66+K67+K68+K69</f>
        <v>31152.9</v>
      </c>
      <c r="L65" s="24">
        <f>L66+L67+L68+L69</f>
        <v>33374.300000000003</v>
      </c>
      <c r="M65" s="24">
        <f t="shared" ref="M65:P65" si="46">M66+M67+M68+M69</f>
        <v>33375.5</v>
      </c>
      <c r="N65" s="24">
        <f t="shared" si="46"/>
        <v>35250</v>
      </c>
      <c r="O65" s="24">
        <f t="shared" si="46"/>
        <v>35250</v>
      </c>
      <c r="P65" s="24">
        <f t="shared" si="46"/>
        <v>35250</v>
      </c>
      <c r="Q65" s="88" t="s">
        <v>131</v>
      </c>
      <c r="R65" s="88" t="s">
        <v>213</v>
      </c>
      <c r="S65" s="88" t="s">
        <v>212</v>
      </c>
      <c r="T65" s="88" t="s">
        <v>16</v>
      </c>
      <c r="U65" s="88" t="s">
        <v>16</v>
      </c>
    </row>
    <row r="66" spans="1:21" ht="25.5" customHeight="1" x14ac:dyDescent="0.25">
      <c r="A66" s="89"/>
      <c r="B66" s="97"/>
      <c r="C66" s="97"/>
      <c r="D66" s="91" t="s">
        <v>18</v>
      </c>
      <c r="E66" s="52">
        <v>821</v>
      </c>
      <c r="F66" s="112" t="s">
        <v>28</v>
      </c>
      <c r="G66" s="112" t="s">
        <v>151</v>
      </c>
      <c r="H66" s="116">
        <v>600</v>
      </c>
      <c r="I66" s="56" t="s">
        <v>16</v>
      </c>
      <c r="J66" s="29">
        <f t="shared" si="44"/>
        <v>89569.9</v>
      </c>
      <c r="K66" s="24">
        <f t="shared" ref="K66:P66" si="47">K71+K74+K83</f>
        <v>14242.4</v>
      </c>
      <c r="L66" s="24">
        <f t="shared" si="47"/>
        <v>14730.2</v>
      </c>
      <c r="M66" s="24">
        <f t="shared" si="47"/>
        <v>14847.3</v>
      </c>
      <c r="N66" s="24">
        <f t="shared" si="47"/>
        <v>15250</v>
      </c>
      <c r="O66" s="24">
        <f t="shared" si="47"/>
        <v>15250</v>
      </c>
      <c r="P66" s="24">
        <f t="shared" si="47"/>
        <v>15250</v>
      </c>
      <c r="Q66" s="89"/>
      <c r="R66" s="89"/>
      <c r="S66" s="89"/>
      <c r="T66" s="89"/>
      <c r="U66" s="89"/>
    </row>
    <row r="67" spans="1:21" ht="30.75" customHeight="1" x14ac:dyDescent="0.25">
      <c r="A67" s="89"/>
      <c r="B67" s="97"/>
      <c r="C67" s="97"/>
      <c r="D67" s="92"/>
      <c r="E67" s="52">
        <v>806</v>
      </c>
      <c r="F67" s="112"/>
      <c r="G67" s="112"/>
      <c r="H67" s="116"/>
      <c r="I67" s="56" t="s">
        <v>16</v>
      </c>
      <c r="J67" s="29">
        <f>SUM(K67:P67)</f>
        <v>5130.8</v>
      </c>
      <c r="K67" s="24">
        <f>K80</f>
        <v>1077.7</v>
      </c>
      <c r="L67" s="24">
        <f t="shared" ref="L67:P67" si="48">L80</f>
        <v>2137.8000000000002</v>
      </c>
      <c r="M67" s="24">
        <f t="shared" si="48"/>
        <v>1915.3</v>
      </c>
      <c r="N67" s="24">
        <f t="shared" si="48"/>
        <v>0</v>
      </c>
      <c r="O67" s="24">
        <f t="shared" si="48"/>
        <v>0</v>
      </c>
      <c r="P67" s="24">
        <f t="shared" si="48"/>
        <v>0</v>
      </c>
      <c r="Q67" s="89"/>
      <c r="R67" s="89"/>
      <c r="S67" s="89"/>
      <c r="T67" s="89"/>
      <c r="U67" s="89"/>
    </row>
    <row r="68" spans="1:21" ht="30.75" customHeight="1" x14ac:dyDescent="0.25">
      <c r="A68" s="89"/>
      <c r="B68" s="97"/>
      <c r="C68" s="97"/>
      <c r="D68" s="93"/>
      <c r="E68" s="52">
        <v>824</v>
      </c>
      <c r="F68" s="112"/>
      <c r="G68" s="112"/>
      <c r="H68" s="116"/>
      <c r="I68" s="56" t="s">
        <v>16</v>
      </c>
      <c r="J68" s="29">
        <f>SUM(K68:P68)</f>
        <v>108952</v>
      </c>
      <c r="K68" s="24">
        <f>K77</f>
        <v>15832.8</v>
      </c>
      <c r="L68" s="24">
        <f t="shared" ref="L68:P68" si="49">L77</f>
        <v>16506.3</v>
      </c>
      <c r="M68" s="24">
        <f t="shared" si="49"/>
        <v>16612.900000000001</v>
      </c>
      <c r="N68" s="24">
        <f t="shared" si="49"/>
        <v>20000</v>
      </c>
      <c r="O68" s="24">
        <f t="shared" si="49"/>
        <v>20000</v>
      </c>
      <c r="P68" s="24">
        <f t="shared" si="49"/>
        <v>20000</v>
      </c>
      <c r="Q68" s="89"/>
      <c r="R68" s="89"/>
      <c r="S68" s="89"/>
      <c r="T68" s="89"/>
      <c r="U68" s="89"/>
    </row>
    <row r="69" spans="1:21" ht="95.25" customHeight="1" x14ac:dyDescent="0.25">
      <c r="A69" s="90"/>
      <c r="B69" s="98"/>
      <c r="C69" s="98"/>
      <c r="D69" s="61" t="s">
        <v>20</v>
      </c>
      <c r="E69" s="56" t="s">
        <v>16</v>
      </c>
      <c r="F69" s="56" t="s">
        <v>16</v>
      </c>
      <c r="G69" s="56" t="s">
        <v>16</v>
      </c>
      <c r="H69" s="56" t="s">
        <v>16</v>
      </c>
      <c r="I69" s="56" t="s">
        <v>16</v>
      </c>
      <c r="J69" s="29">
        <f t="shared" ref="J69" si="50">SUM(K69:P69)</f>
        <v>0</v>
      </c>
      <c r="K69" s="57"/>
      <c r="L69" s="57"/>
      <c r="M69" s="57"/>
      <c r="N69" s="57"/>
      <c r="O69" s="57"/>
      <c r="P69" s="57"/>
      <c r="Q69" s="90"/>
      <c r="R69" s="90"/>
      <c r="S69" s="90"/>
      <c r="T69" s="90"/>
      <c r="U69" s="90"/>
    </row>
    <row r="70" spans="1:21" ht="88.5" customHeight="1" x14ac:dyDescent="0.25">
      <c r="A70" s="88" t="s">
        <v>136</v>
      </c>
      <c r="B70" s="91" t="s">
        <v>289</v>
      </c>
      <c r="C70" s="91" t="s">
        <v>262</v>
      </c>
      <c r="D70" s="61" t="s">
        <v>24</v>
      </c>
      <c r="E70" s="56" t="s">
        <v>16</v>
      </c>
      <c r="F70" s="55" t="s">
        <v>16</v>
      </c>
      <c r="G70" s="55" t="s">
        <v>16</v>
      </c>
      <c r="H70" s="56" t="s">
        <v>16</v>
      </c>
      <c r="I70" s="56" t="s">
        <v>16</v>
      </c>
      <c r="J70" s="29">
        <f>SUM(K70:P70)</f>
        <v>28478</v>
      </c>
      <c r="K70" s="29">
        <f>K71+K72</f>
        <v>4196.5</v>
      </c>
      <c r="L70" s="29">
        <f t="shared" ref="L70:P70" si="51">L71+L72</f>
        <v>4582.2</v>
      </c>
      <c r="M70" s="29">
        <f t="shared" si="51"/>
        <v>4699.3</v>
      </c>
      <c r="N70" s="29">
        <f t="shared" si="51"/>
        <v>5000</v>
      </c>
      <c r="O70" s="29">
        <f t="shared" si="51"/>
        <v>5000</v>
      </c>
      <c r="P70" s="29">
        <f t="shared" si="51"/>
        <v>5000</v>
      </c>
      <c r="Q70" s="99" t="s">
        <v>131</v>
      </c>
      <c r="R70" s="99">
        <v>2</v>
      </c>
      <c r="S70" s="88" t="s">
        <v>86</v>
      </c>
      <c r="T70" s="91" t="s">
        <v>288</v>
      </c>
      <c r="U70" s="91" t="s">
        <v>41</v>
      </c>
    </row>
    <row r="71" spans="1:21" ht="18.75" x14ac:dyDescent="0.25">
      <c r="A71" s="89"/>
      <c r="B71" s="92"/>
      <c r="C71" s="92"/>
      <c r="D71" s="49" t="s">
        <v>18</v>
      </c>
      <c r="E71" s="99">
        <v>821</v>
      </c>
      <c r="F71" s="88" t="s">
        <v>28</v>
      </c>
      <c r="G71" s="55" t="s">
        <v>34</v>
      </c>
      <c r="H71" s="54">
        <v>600</v>
      </c>
      <c r="I71" s="54" t="s">
        <v>42</v>
      </c>
      <c r="J71" s="29">
        <f>SUM(K71:P71)</f>
        <v>28478</v>
      </c>
      <c r="K71" s="29">
        <v>4196.5</v>
      </c>
      <c r="L71" s="29">
        <v>4582.2</v>
      </c>
      <c r="M71" s="29">
        <v>4699.3</v>
      </c>
      <c r="N71" s="29">
        <v>5000</v>
      </c>
      <c r="O71" s="29">
        <v>5000</v>
      </c>
      <c r="P71" s="29">
        <v>5000</v>
      </c>
      <c r="Q71" s="94"/>
      <c r="R71" s="94"/>
      <c r="S71" s="89"/>
      <c r="T71" s="92"/>
      <c r="U71" s="92"/>
    </row>
    <row r="72" spans="1:21" ht="46.5" customHeight="1" x14ac:dyDescent="0.25">
      <c r="A72" s="90"/>
      <c r="B72" s="93"/>
      <c r="C72" s="93"/>
      <c r="D72" s="61" t="s">
        <v>20</v>
      </c>
      <c r="E72" s="95"/>
      <c r="F72" s="90"/>
      <c r="G72" s="55" t="s">
        <v>16</v>
      </c>
      <c r="H72" s="54" t="s">
        <v>16</v>
      </c>
      <c r="I72" s="54" t="s">
        <v>16</v>
      </c>
      <c r="J72" s="29"/>
      <c r="K72" s="29"/>
      <c r="L72" s="29"/>
      <c r="M72" s="29"/>
      <c r="N72" s="29"/>
      <c r="O72" s="29"/>
      <c r="P72" s="29"/>
      <c r="Q72" s="95"/>
      <c r="R72" s="95"/>
      <c r="S72" s="90"/>
      <c r="T72" s="93"/>
      <c r="U72" s="93"/>
    </row>
    <row r="73" spans="1:21" ht="37.5" customHeight="1" x14ac:dyDescent="0.25">
      <c r="A73" s="88" t="s">
        <v>137</v>
      </c>
      <c r="B73" s="96" t="s">
        <v>243</v>
      </c>
      <c r="C73" s="96" t="s">
        <v>27</v>
      </c>
      <c r="D73" s="61" t="s">
        <v>24</v>
      </c>
      <c r="E73" s="56" t="s">
        <v>16</v>
      </c>
      <c r="F73" s="55" t="s">
        <v>16</v>
      </c>
      <c r="G73" s="55" t="s">
        <v>16</v>
      </c>
      <c r="H73" s="56" t="s">
        <v>16</v>
      </c>
      <c r="I73" s="56" t="s">
        <v>16</v>
      </c>
      <c r="J73" s="29">
        <f>SUM(K73:P73)</f>
        <v>25091.9</v>
      </c>
      <c r="K73" s="29">
        <f>K74+K75</f>
        <v>4045.9</v>
      </c>
      <c r="L73" s="29">
        <f t="shared" ref="L73:P73" si="52">L74+L75</f>
        <v>4148</v>
      </c>
      <c r="M73" s="29">
        <f t="shared" si="52"/>
        <v>4148</v>
      </c>
      <c r="N73" s="29">
        <f t="shared" si="52"/>
        <v>4250</v>
      </c>
      <c r="O73" s="29">
        <f t="shared" si="52"/>
        <v>4250</v>
      </c>
      <c r="P73" s="29">
        <f t="shared" si="52"/>
        <v>4250</v>
      </c>
      <c r="Q73" s="99" t="s">
        <v>131</v>
      </c>
      <c r="R73" s="99">
        <v>4</v>
      </c>
      <c r="S73" s="88" t="s">
        <v>86</v>
      </c>
      <c r="T73" s="120" t="s">
        <v>237</v>
      </c>
      <c r="U73" s="120" t="s">
        <v>173</v>
      </c>
    </row>
    <row r="74" spans="1:21" ht="18.75" x14ac:dyDescent="0.25">
      <c r="A74" s="89"/>
      <c r="B74" s="97"/>
      <c r="C74" s="97"/>
      <c r="D74" s="57" t="s">
        <v>18</v>
      </c>
      <c r="E74" s="56">
        <v>821</v>
      </c>
      <c r="F74" s="57" t="s">
        <v>28</v>
      </c>
      <c r="G74" s="55" t="s">
        <v>34</v>
      </c>
      <c r="H74" s="56">
        <v>600</v>
      </c>
      <c r="I74" s="52" t="s">
        <v>38</v>
      </c>
      <c r="J74" s="29">
        <f>SUM(K74:P74)</f>
        <v>25091.9</v>
      </c>
      <c r="K74" s="29">
        <v>4045.9</v>
      </c>
      <c r="L74" s="29">
        <v>4148</v>
      </c>
      <c r="M74" s="29">
        <v>4148</v>
      </c>
      <c r="N74" s="29">
        <v>4250</v>
      </c>
      <c r="O74" s="29">
        <v>4250</v>
      </c>
      <c r="P74" s="29">
        <v>4250</v>
      </c>
      <c r="Q74" s="94"/>
      <c r="R74" s="94"/>
      <c r="S74" s="89"/>
      <c r="T74" s="120"/>
      <c r="U74" s="120"/>
    </row>
    <row r="75" spans="1:21" ht="153.75" customHeight="1" x14ac:dyDescent="0.25">
      <c r="A75" s="89"/>
      <c r="B75" s="97"/>
      <c r="C75" s="97"/>
      <c r="D75" s="49" t="s">
        <v>20</v>
      </c>
      <c r="E75" s="52" t="s">
        <v>16</v>
      </c>
      <c r="F75" s="52" t="s">
        <v>16</v>
      </c>
      <c r="G75" s="52" t="s">
        <v>16</v>
      </c>
      <c r="H75" s="52" t="s">
        <v>16</v>
      </c>
      <c r="I75" s="52" t="s">
        <v>16</v>
      </c>
      <c r="J75" s="52">
        <f>K75+L75+M75+N75+O75+P75</f>
        <v>0</v>
      </c>
      <c r="K75" s="52"/>
      <c r="L75" s="52"/>
      <c r="M75" s="52"/>
      <c r="N75" s="52"/>
      <c r="O75" s="52"/>
      <c r="P75" s="52"/>
      <c r="Q75" s="94"/>
      <c r="R75" s="94"/>
      <c r="S75" s="89"/>
      <c r="T75" s="120"/>
      <c r="U75" s="120"/>
    </row>
    <row r="76" spans="1:21" ht="39" customHeight="1" x14ac:dyDescent="0.25">
      <c r="A76" s="45" t="s">
        <v>180</v>
      </c>
      <c r="B76" s="96" t="s">
        <v>251</v>
      </c>
      <c r="C76" s="40" t="s">
        <v>36</v>
      </c>
      <c r="D76" s="61" t="s">
        <v>24</v>
      </c>
      <c r="E76" s="56" t="s">
        <v>16</v>
      </c>
      <c r="F76" s="55" t="s">
        <v>16</v>
      </c>
      <c r="G76" s="55" t="s">
        <v>16</v>
      </c>
      <c r="H76" s="56" t="s">
        <v>16</v>
      </c>
      <c r="I76" s="56" t="s">
        <v>16</v>
      </c>
      <c r="J76" s="29">
        <f>SUM(K76:P76)</f>
        <v>108952</v>
      </c>
      <c r="K76" s="29">
        <f t="shared" ref="K76:P76" si="53">K77+K78</f>
        <v>15832.8</v>
      </c>
      <c r="L76" s="29">
        <f t="shared" si="53"/>
        <v>16506.3</v>
      </c>
      <c r="M76" s="29">
        <f t="shared" si="53"/>
        <v>16612.900000000001</v>
      </c>
      <c r="N76" s="29">
        <f t="shared" si="53"/>
        <v>20000</v>
      </c>
      <c r="O76" s="29">
        <f t="shared" si="53"/>
        <v>20000</v>
      </c>
      <c r="P76" s="29">
        <f t="shared" si="53"/>
        <v>20000</v>
      </c>
      <c r="Q76" s="151" t="s">
        <v>131</v>
      </c>
      <c r="R76" s="151" t="s">
        <v>111</v>
      </c>
      <c r="S76" s="151" t="s">
        <v>87</v>
      </c>
      <c r="T76" s="149" t="s">
        <v>290</v>
      </c>
      <c r="U76" s="149" t="s">
        <v>174</v>
      </c>
    </row>
    <row r="77" spans="1:21" ht="55.5" customHeight="1" x14ac:dyDescent="0.25">
      <c r="A77" s="47"/>
      <c r="B77" s="98"/>
      <c r="C77" s="47"/>
      <c r="D77" s="61" t="s">
        <v>18</v>
      </c>
      <c r="E77" s="56">
        <v>824</v>
      </c>
      <c r="F77" s="55" t="s">
        <v>28</v>
      </c>
      <c r="G77" s="55" t="s">
        <v>34</v>
      </c>
      <c r="H77" s="56">
        <v>800</v>
      </c>
      <c r="I77" s="56" t="s">
        <v>37</v>
      </c>
      <c r="J77" s="29">
        <f>SUM(K77:P77)</f>
        <v>108952</v>
      </c>
      <c r="K77" s="29">
        <f>16139-306.2</f>
        <v>15832.8</v>
      </c>
      <c r="L77" s="29">
        <v>16506.3</v>
      </c>
      <c r="M77" s="29">
        <v>16612.900000000001</v>
      </c>
      <c r="N77" s="29">
        <v>20000</v>
      </c>
      <c r="O77" s="29">
        <v>20000</v>
      </c>
      <c r="P77" s="29">
        <v>20000</v>
      </c>
      <c r="Q77" s="152"/>
      <c r="R77" s="152"/>
      <c r="S77" s="152"/>
      <c r="T77" s="150"/>
      <c r="U77" s="150"/>
    </row>
    <row r="78" spans="1:21" ht="249.75" customHeight="1" x14ac:dyDescent="0.25">
      <c r="A78" s="47"/>
      <c r="B78" s="51" t="s">
        <v>252</v>
      </c>
      <c r="C78" s="47"/>
      <c r="D78" s="47" t="s">
        <v>20</v>
      </c>
      <c r="E78" s="47">
        <v>824</v>
      </c>
      <c r="F78" s="47" t="s">
        <v>16</v>
      </c>
      <c r="G78" s="47" t="s">
        <v>16</v>
      </c>
      <c r="H78" s="47" t="s">
        <v>16</v>
      </c>
      <c r="I78" s="47" t="s">
        <v>16</v>
      </c>
      <c r="J78" s="43">
        <f>K78+L78+M78+N78+O78+P78</f>
        <v>0</v>
      </c>
      <c r="K78" s="47"/>
      <c r="L78" s="47"/>
      <c r="M78" s="47"/>
      <c r="N78" s="47"/>
      <c r="O78" s="47"/>
      <c r="P78" s="47"/>
      <c r="Q78" s="29"/>
      <c r="R78" s="29"/>
      <c r="S78" s="41"/>
      <c r="T78" s="22" t="s">
        <v>295</v>
      </c>
      <c r="U78" s="22" t="s">
        <v>253</v>
      </c>
    </row>
    <row r="79" spans="1:21" ht="52.5" customHeight="1" x14ac:dyDescent="0.25">
      <c r="A79" s="88" t="s">
        <v>181</v>
      </c>
      <c r="B79" s="96" t="s">
        <v>164</v>
      </c>
      <c r="C79" s="96" t="s">
        <v>39</v>
      </c>
      <c r="D79" s="61" t="s">
        <v>24</v>
      </c>
      <c r="E79" s="56" t="s">
        <v>16</v>
      </c>
      <c r="F79" s="55" t="s">
        <v>16</v>
      </c>
      <c r="G79" s="55" t="s">
        <v>16</v>
      </c>
      <c r="H79" s="56" t="s">
        <v>16</v>
      </c>
      <c r="I79" s="56" t="s">
        <v>16</v>
      </c>
      <c r="J79" s="29">
        <f>SUM(K79:P79)</f>
        <v>5130.8</v>
      </c>
      <c r="K79" s="29">
        <f t="shared" ref="K79:P79" si="54">K80+K81</f>
        <v>1077.7</v>
      </c>
      <c r="L79" s="29">
        <f t="shared" si="54"/>
        <v>2137.8000000000002</v>
      </c>
      <c r="M79" s="29">
        <f t="shared" si="54"/>
        <v>1915.3</v>
      </c>
      <c r="N79" s="29">
        <f t="shared" si="54"/>
        <v>0</v>
      </c>
      <c r="O79" s="29">
        <f t="shared" si="54"/>
        <v>0</v>
      </c>
      <c r="P79" s="29">
        <f t="shared" si="54"/>
        <v>0</v>
      </c>
      <c r="Q79" s="88" t="s">
        <v>132</v>
      </c>
      <c r="R79" s="88" t="s">
        <v>116</v>
      </c>
      <c r="S79" s="88" t="s">
        <v>87</v>
      </c>
      <c r="T79" s="91" t="s">
        <v>207</v>
      </c>
      <c r="U79" s="91" t="s">
        <v>203</v>
      </c>
    </row>
    <row r="80" spans="1:21" ht="39.75" customHeight="1" x14ac:dyDescent="0.25">
      <c r="A80" s="89"/>
      <c r="B80" s="97"/>
      <c r="C80" s="97"/>
      <c r="D80" s="61" t="s">
        <v>18</v>
      </c>
      <c r="E80" s="52">
        <v>806</v>
      </c>
      <c r="F80" s="52" t="s">
        <v>28</v>
      </c>
      <c r="G80" s="52" t="s">
        <v>34</v>
      </c>
      <c r="H80" s="52">
        <v>600</v>
      </c>
      <c r="I80" s="52" t="s">
        <v>40</v>
      </c>
      <c r="J80" s="29">
        <f>SUM(K80:P80)</f>
        <v>5130.8</v>
      </c>
      <c r="K80" s="29">
        <f>1077.9-0.2</f>
        <v>1077.7</v>
      </c>
      <c r="L80" s="29">
        <v>2137.8000000000002</v>
      </c>
      <c r="M80" s="29">
        <v>1915.3</v>
      </c>
      <c r="N80" s="29"/>
      <c r="O80" s="29"/>
      <c r="P80" s="29"/>
      <c r="Q80" s="89"/>
      <c r="R80" s="89"/>
      <c r="S80" s="89"/>
      <c r="T80" s="92"/>
      <c r="U80" s="92"/>
    </row>
    <row r="81" spans="1:21" ht="221.25" customHeight="1" x14ac:dyDescent="0.25">
      <c r="A81" s="89"/>
      <c r="B81" s="97"/>
      <c r="C81" s="97"/>
      <c r="D81" s="49" t="s">
        <v>20</v>
      </c>
      <c r="E81" s="53"/>
      <c r="F81" s="53"/>
      <c r="G81" s="53"/>
      <c r="H81" s="53"/>
      <c r="I81" s="53"/>
      <c r="J81" s="60">
        <f>SUM(K81:P81)</f>
        <v>0</v>
      </c>
      <c r="K81" s="60"/>
      <c r="L81" s="60"/>
      <c r="M81" s="60"/>
      <c r="N81" s="49"/>
      <c r="O81" s="49"/>
      <c r="P81" s="49"/>
      <c r="Q81" s="89"/>
      <c r="R81" s="89"/>
      <c r="S81" s="89"/>
      <c r="T81" s="92"/>
      <c r="U81" s="92"/>
    </row>
    <row r="82" spans="1:21" ht="37.5" x14ac:dyDescent="0.25">
      <c r="A82" s="88" t="s">
        <v>182</v>
      </c>
      <c r="B82" s="91" t="s">
        <v>294</v>
      </c>
      <c r="C82" s="91" t="s">
        <v>27</v>
      </c>
      <c r="D82" s="61" t="s">
        <v>32</v>
      </c>
      <c r="E82" s="56" t="s">
        <v>16</v>
      </c>
      <c r="F82" s="55" t="s">
        <v>16</v>
      </c>
      <c r="G82" s="55" t="s">
        <v>16</v>
      </c>
      <c r="H82" s="56" t="s">
        <v>16</v>
      </c>
      <c r="I82" s="56" t="s">
        <v>16</v>
      </c>
      <c r="J82" s="29">
        <f>SUM(K82:P82)</f>
        <v>36000</v>
      </c>
      <c r="K82" s="29">
        <f>K83</f>
        <v>6000</v>
      </c>
      <c r="L82" s="29">
        <f t="shared" ref="L82:P82" si="55">L83</f>
        <v>6000</v>
      </c>
      <c r="M82" s="29">
        <f t="shared" si="55"/>
        <v>6000</v>
      </c>
      <c r="N82" s="29">
        <f t="shared" si="55"/>
        <v>6000</v>
      </c>
      <c r="O82" s="29">
        <f t="shared" si="55"/>
        <v>6000</v>
      </c>
      <c r="P82" s="29">
        <f t="shared" si="55"/>
        <v>6000</v>
      </c>
      <c r="Q82" s="88" t="s">
        <v>131</v>
      </c>
      <c r="R82" s="88" t="s">
        <v>116</v>
      </c>
      <c r="S82" s="88" t="s">
        <v>87</v>
      </c>
      <c r="T82" s="91" t="s">
        <v>89</v>
      </c>
      <c r="U82" s="91" t="s">
        <v>33</v>
      </c>
    </row>
    <row r="83" spans="1:21" ht="153" customHeight="1" x14ac:dyDescent="0.25">
      <c r="A83" s="89"/>
      <c r="B83" s="93"/>
      <c r="C83" s="92"/>
      <c r="D83" s="61" t="s">
        <v>18</v>
      </c>
      <c r="E83" s="56">
        <v>821</v>
      </c>
      <c r="F83" s="55" t="s">
        <v>28</v>
      </c>
      <c r="G83" s="55" t="s">
        <v>34</v>
      </c>
      <c r="H83" s="56">
        <v>800</v>
      </c>
      <c r="I83" s="56" t="s">
        <v>35</v>
      </c>
      <c r="J83" s="29">
        <f>SUM(K83:P83)</f>
        <v>36000</v>
      </c>
      <c r="K83" s="29">
        <v>6000</v>
      </c>
      <c r="L83" s="29">
        <v>6000</v>
      </c>
      <c r="M83" s="29">
        <v>6000</v>
      </c>
      <c r="N83" s="29">
        <v>6000</v>
      </c>
      <c r="O83" s="29">
        <v>6000</v>
      </c>
      <c r="P83" s="29">
        <v>6000</v>
      </c>
      <c r="Q83" s="89"/>
      <c r="R83" s="89"/>
      <c r="S83" s="89"/>
      <c r="T83" s="92"/>
      <c r="U83" s="92"/>
    </row>
    <row r="84" spans="1:21" ht="37.5" x14ac:dyDescent="0.25">
      <c r="A84" s="88" t="s">
        <v>183</v>
      </c>
      <c r="B84" s="91" t="s">
        <v>115</v>
      </c>
      <c r="C84" s="91" t="s">
        <v>48</v>
      </c>
      <c r="D84" s="61" t="s">
        <v>32</v>
      </c>
      <c r="E84" s="56" t="s">
        <v>16</v>
      </c>
      <c r="F84" s="55" t="s">
        <v>16</v>
      </c>
      <c r="G84" s="55" t="s">
        <v>16</v>
      </c>
      <c r="H84" s="56" t="s">
        <v>16</v>
      </c>
      <c r="I84" s="56" t="s">
        <v>16</v>
      </c>
      <c r="J84" s="29"/>
      <c r="K84" s="29"/>
      <c r="L84" s="29"/>
      <c r="M84" s="29"/>
      <c r="N84" s="29"/>
      <c r="O84" s="29"/>
      <c r="P84" s="29"/>
      <c r="Q84" s="88" t="s">
        <v>133</v>
      </c>
      <c r="R84" s="88" t="s">
        <v>116</v>
      </c>
      <c r="S84" s="88" t="s">
        <v>87</v>
      </c>
      <c r="T84" s="91" t="s">
        <v>105</v>
      </c>
      <c r="U84" s="91" t="s">
        <v>104</v>
      </c>
    </row>
    <row r="85" spans="1:21" ht="18.75" x14ac:dyDescent="0.25">
      <c r="A85" s="89"/>
      <c r="B85" s="92"/>
      <c r="C85" s="92"/>
      <c r="D85" s="61" t="s">
        <v>18</v>
      </c>
      <c r="E85" s="56" t="s">
        <v>16</v>
      </c>
      <c r="F85" s="55" t="s">
        <v>16</v>
      </c>
      <c r="G85" s="55" t="s">
        <v>16</v>
      </c>
      <c r="H85" s="56" t="s">
        <v>16</v>
      </c>
      <c r="I85" s="56" t="s">
        <v>16</v>
      </c>
      <c r="J85" s="29"/>
      <c r="K85" s="29"/>
      <c r="L85" s="29"/>
      <c r="M85" s="29"/>
      <c r="N85" s="29"/>
      <c r="O85" s="29"/>
      <c r="P85" s="29"/>
      <c r="Q85" s="89"/>
      <c r="R85" s="89"/>
      <c r="S85" s="89"/>
      <c r="T85" s="92"/>
      <c r="U85" s="92"/>
    </row>
    <row r="86" spans="1:21" ht="224.25" customHeight="1" x14ac:dyDescent="0.25">
      <c r="A86" s="89"/>
      <c r="B86" s="92"/>
      <c r="C86" s="92"/>
      <c r="D86" s="65" t="s">
        <v>20</v>
      </c>
      <c r="E86" s="56" t="s">
        <v>16</v>
      </c>
      <c r="F86" s="55" t="s">
        <v>16</v>
      </c>
      <c r="G86" s="55" t="s">
        <v>16</v>
      </c>
      <c r="H86" s="56" t="s">
        <v>16</v>
      </c>
      <c r="I86" s="56" t="s">
        <v>16</v>
      </c>
      <c r="J86" s="58"/>
      <c r="K86" s="58"/>
      <c r="L86" s="58"/>
      <c r="M86" s="58"/>
      <c r="N86" s="58"/>
      <c r="O86" s="58"/>
      <c r="P86" s="58"/>
      <c r="Q86" s="89"/>
      <c r="R86" s="89"/>
      <c r="S86" s="89"/>
      <c r="T86" s="92"/>
      <c r="U86" s="92"/>
    </row>
    <row r="87" spans="1:21" ht="24" customHeight="1" x14ac:dyDescent="0.25">
      <c r="A87" s="106" t="s">
        <v>43</v>
      </c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8"/>
    </row>
    <row r="88" spans="1:21" ht="25.5" customHeight="1" x14ac:dyDescent="0.25">
      <c r="A88" s="106" t="s">
        <v>44</v>
      </c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8"/>
    </row>
    <row r="89" spans="1:21" ht="37.5" customHeight="1" x14ac:dyDescent="0.25">
      <c r="A89" s="88" t="s">
        <v>117</v>
      </c>
      <c r="B89" s="96" t="s">
        <v>281</v>
      </c>
      <c r="C89" s="96" t="s">
        <v>100</v>
      </c>
      <c r="D89" s="61" t="s">
        <v>24</v>
      </c>
      <c r="E89" s="5" t="s">
        <v>16</v>
      </c>
      <c r="F89" s="6" t="s">
        <v>16</v>
      </c>
      <c r="G89" s="6" t="s">
        <v>16</v>
      </c>
      <c r="H89" s="4" t="s">
        <v>16</v>
      </c>
      <c r="I89" s="4" t="s">
        <v>16</v>
      </c>
      <c r="J89" s="7">
        <f t="shared" ref="J89:J94" si="56">K89+L89+M89+N89+O89+P89</f>
        <v>48268.9</v>
      </c>
      <c r="K89" s="7">
        <f>K90+K91</f>
        <v>16303.699999999999</v>
      </c>
      <c r="L89" s="7">
        <f t="shared" ref="L89:P89" si="57">L90+L91</f>
        <v>15982.6</v>
      </c>
      <c r="M89" s="7">
        <f t="shared" si="57"/>
        <v>15982.6</v>
      </c>
      <c r="N89" s="7">
        <f t="shared" si="57"/>
        <v>0</v>
      </c>
      <c r="O89" s="7">
        <f t="shared" si="57"/>
        <v>0</v>
      </c>
      <c r="P89" s="7">
        <f t="shared" si="57"/>
        <v>0</v>
      </c>
      <c r="Q89" s="88" t="s">
        <v>132</v>
      </c>
      <c r="R89" s="88" t="s">
        <v>215</v>
      </c>
      <c r="S89" s="88" t="s">
        <v>214</v>
      </c>
      <c r="T89" s="88" t="s">
        <v>16</v>
      </c>
      <c r="U89" s="88" t="s">
        <v>16</v>
      </c>
    </row>
    <row r="90" spans="1:21" ht="18.75" x14ac:dyDescent="0.25">
      <c r="A90" s="89"/>
      <c r="B90" s="97"/>
      <c r="C90" s="97"/>
      <c r="D90" s="49" t="s">
        <v>18</v>
      </c>
      <c r="E90" s="52">
        <v>869</v>
      </c>
      <c r="F90" s="70" t="s">
        <v>16</v>
      </c>
      <c r="G90" s="45" t="s">
        <v>156</v>
      </c>
      <c r="H90" s="34" t="s">
        <v>16</v>
      </c>
      <c r="I90" s="34" t="s">
        <v>16</v>
      </c>
      <c r="J90" s="7">
        <f t="shared" si="56"/>
        <v>1280.2</v>
      </c>
      <c r="K90" s="7">
        <f>K93</f>
        <v>640.79999999999995</v>
      </c>
      <c r="L90" s="7">
        <f t="shared" ref="L90:P90" si="58">L93</f>
        <v>319.7</v>
      </c>
      <c r="M90" s="7">
        <f t="shared" si="58"/>
        <v>319.7</v>
      </c>
      <c r="N90" s="7">
        <f t="shared" si="58"/>
        <v>0</v>
      </c>
      <c r="O90" s="7">
        <f t="shared" si="58"/>
        <v>0</v>
      </c>
      <c r="P90" s="7">
        <f t="shared" si="58"/>
        <v>0</v>
      </c>
      <c r="Q90" s="89"/>
      <c r="R90" s="89"/>
      <c r="S90" s="89"/>
      <c r="T90" s="89"/>
      <c r="U90" s="89"/>
    </row>
    <row r="91" spans="1:21" ht="40.5" customHeight="1" x14ac:dyDescent="0.25">
      <c r="A91" s="90"/>
      <c r="B91" s="98"/>
      <c r="C91" s="98"/>
      <c r="D91" s="57" t="s">
        <v>20</v>
      </c>
      <c r="E91" s="54" t="s">
        <v>16</v>
      </c>
      <c r="F91" s="71" t="s">
        <v>16</v>
      </c>
      <c r="G91" s="47" t="s">
        <v>16</v>
      </c>
      <c r="H91" s="35" t="s">
        <v>16</v>
      </c>
      <c r="I91" s="54" t="s">
        <v>16</v>
      </c>
      <c r="J91" s="8">
        <f t="shared" si="56"/>
        <v>46988.7</v>
      </c>
      <c r="K91" s="8">
        <f>K94</f>
        <v>15662.9</v>
      </c>
      <c r="L91" s="8">
        <f>L94</f>
        <v>15662.9</v>
      </c>
      <c r="M91" s="8">
        <f>M94</f>
        <v>15662.9</v>
      </c>
      <c r="N91" s="35"/>
      <c r="O91" s="35"/>
      <c r="P91" s="35"/>
      <c r="Q91" s="90"/>
      <c r="R91" s="90"/>
      <c r="S91" s="90"/>
      <c r="T91" s="90"/>
      <c r="U91" s="90"/>
    </row>
    <row r="92" spans="1:21" ht="37.5" customHeight="1" x14ac:dyDescent="0.25">
      <c r="A92" s="88" t="s">
        <v>184</v>
      </c>
      <c r="B92" s="91" t="s">
        <v>202</v>
      </c>
      <c r="C92" s="91" t="s">
        <v>45</v>
      </c>
      <c r="D92" s="61" t="s">
        <v>24</v>
      </c>
      <c r="E92" s="56" t="s">
        <v>16</v>
      </c>
      <c r="F92" s="55" t="s">
        <v>16</v>
      </c>
      <c r="G92" s="55" t="s">
        <v>16</v>
      </c>
      <c r="H92" s="56" t="s">
        <v>16</v>
      </c>
      <c r="I92" s="56" t="s">
        <v>16</v>
      </c>
      <c r="J92" s="29">
        <f t="shared" si="56"/>
        <v>48268.9</v>
      </c>
      <c r="K92" s="29">
        <f>K93+K94</f>
        <v>16303.699999999999</v>
      </c>
      <c r="L92" s="29">
        <f t="shared" ref="L92:P92" si="59">L93+L94</f>
        <v>15982.6</v>
      </c>
      <c r="M92" s="29">
        <f t="shared" si="59"/>
        <v>15982.6</v>
      </c>
      <c r="N92" s="29">
        <f t="shared" si="59"/>
        <v>0</v>
      </c>
      <c r="O92" s="29">
        <f t="shared" si="59"/>
        <v>0</v>
      </c>
      <c r="P92" s="29">
        <f t="shared" si="59"/>
        <v>0</v>
      </c>
      <c r="Q92" s="88" t="s">
        <v>132</v>
      </c>
      <c r="R92" s="88" t="s">
        <v>110</v>
      </c>
      <c r="S92" s="88" t="s">
        <v>117</v>
      </c>
      <c r="T92" s="96" t="s">
        <v>275</v>
      </c>
      <c r="U92" s="96" t="s">
        <v>238</v>
      </c>
    </row>
    <row r="93" spans="1:21" ht="18.75" x14ac:dyDescent="0.25">
      <c r="A93" s="89"/>
      <c r="B93" s="92"/>
      <c r="C93" s="92"/>
      <c r="D93" s="65" t="s">
        <v>18</v>
      </c>
      <c r="E93" s="52">
        <v>869</v>
      </c>
      <c r="F93" s="40" t="s">
        <v>28</v>
      </c>
      <c r="G93" s="102" t="s">
        <v>161</v>
      </c>
      <c r="H93" s="99">
        <v>600</v>
      </c>
      <c r="I93" s="56" t="s">
        <v>141</v>
      </c>
      <c r="J93" s="29">
        <f t="shared" si="56"/>
        <v>1280.2</v>
      </c>
      <c r="K93" s="29">
        <v>640.79999999999995</v>
      </c>
      <c r="L93" s="29">
        <v>319.7</v>
      </c>
      <c r="M93" s="29">
        <v>319.7</v>
      </c>
      <c r="N93" s="29"/>
      <c r="O93" s="29"/>
      <c r="P93" s="29"/>
      <c r="Q93" s="89"/>
      <c r="R93" s="89"/>
      <c r="S93" s="89"/>
      <c r="T93" s="97"/>
      <c r="U93" s="97"/>
    </row>
    <row r="94" spans="1:21" ht="53.25" customHeight="1" x14ac:dyDescent="0.25">
      <c r="A94" s="89"/>
      <c r="B94" s="92"/>
      <c r="C94" s="92"/>
      <c r="D94" s="91" t="s">
        <v>20</v>
      </c>
      <c r="E94" s="99"/>
      <c r="F94" s="91"/>
      <c r="G94" s="103"/>
      <c r="H94" s="94"/>
      <c r="I94" s="100"/>
      <c r="J94" s="100">
        <f t="shared" si="56"/>
        <v>46988.7</v>
      </c>
      <c r="K94" s="100">
        <v>15662.9</v>
      </c>
      <c r="L94" s="100">
        <v>15662.9</v>
      </c>
      <c r="M94" s="100">
        <v>15662.9</v>
      </c>
      <c r="N94" s="100"/>
      <c r="O94" s="100"/>
      <c r="P94" s="100"/>
      <c r="Q94" s="89"/>
      <c r="R94" s="89"/>
      <c r="S94" s="89"/>
      <c r="T94" s="98"/>
      <c r="U94" s="98"/>
    </row>
    <row r="95" spans="1:21" ht="198" customHeight="1" x14ac:dyDescent="0.25">
      <c r="A95" s="90"/>
      <c r="B95" s="93"/>
      <c r="C95" s="93"/>
      <c r="D95" s="93"/>
      <c r="E95" s="95"/>
      <c r="F95" s="93"/>
      <c r="G95" s="104"/>
      <c r="H95" s="95"/>
      <c r="I95" s="101"/>
      <c r="J95" s="101"/>
      <c r="K95" s="101"/>
      <c r="L95" s="101"/>
      <c r="M95" s="101"/>
      <c r="N95" s="101"/>
      <c r="O95" s="101"/>
      <c r="P95" s="101"/>
      <c r="Q95" s="90"/>
      <c r="R95" s="90"/>
      <c r="S95" s="90"/>
      <c r="T95" s="50" t="s">
        <v>276</v>
      </c>
      <c r="U95" s="50" t="s">
        <v>239</v>
      </c>
    </row>
    <row r="96" spans="1:21" ht="37.5" x14ac:dyDescent="0.3">
      <c r="A96" s="88" t="s">
        <v>185</v>
      </c>
      <c r="B96" s="91" t="s">
        <v>97</v>
      </c>
      <c r="C96" s="96" t="s">
        <v>45</v>
      </c>
      <c r="D96" s="61" t="s">
        <v>24</v>
      </c>
      <c r="E96" s="56" t="s">
        <v>16</v>
      </c>
      <c r="F96" s="55" t="s">
        <v>16</v>
      </c>
      <c r="G96" s="55" t="s">
        <v>16</v>
      </c>
      <c r="H96" s="55" t="s">
        <v>16</v>
      </c>
      <c r="I96" s="55" t="s">
        <v>16</v>
      </c>
      <c r="J96" s="2"/>
      <c r="K96" s="2"/>
      <c r="L96" s="2"/>
      <c r="M96" s="2"/>
      <c r="N96" s="2"/>
      <c r="O96" s="2"/>
      <c r="P96" s="2"/>
      <c r="Q96" s="88" t="s">
        <v>132</v>
      </c>
      <c r="R96" s="88" t="s">
        <v>110</v>
      </c>
      <c r="S96" s="88" t="s">
        <v>118</v>
      </c>
      <c r="T96" s="96" t="s">
        <v>277</v>
      </c>
      <c r="U96" s="96" t="s">
        <v>240</v>
      </c>
    </row>
    <row r="97" spans="1:22" ht="21" customHeight="1" x14ac:dyDescent="0.3">
      <c r="A97" s="89"/>
      <c r="B97" s="92"/>
      <c r="C97" s="97"/>
      <c r="D97" s="61" t="s">
        <v>18</v>
      </c>
      <c r="E97" s="56" t="s">
        <v>16</v>
      </c>
      <c r="F97" s="55" t="s">
        <v>16</v>
      </c>
      <c r="G97" s="55" t="s">
        <v>16</v>
      </c>
      <c r="H97" s="55" t="s">
        <v>16</v>
      </c>
      <c r="I97" s="55" t="s">
        <v>16</v>
      </c>
      <c r="J97" s="2"/>
      <c r="K97" s="2"/>
      <c r="L97" s="2"/>
      <c r="M97" s="2"/>
      <c r="N97" s="2"/>
      <c r="O97" s="2"/>
      <c r="P97" s="2"/>
      <c r="Q97" s="89"/>
      <c r="R97" s="89"/>
      <c r="S97" s="89"/>
      <c r="T97" s="97"/>
      <c r="U97" s="97"/>
    </row>
    <row r="98" spans="1:22" ht="147.75" customHeight="1" x14ac:dyDescent="0.3">
      <c r="A98" s="90"/>
      <c r="B98" s="93"/>
      <c r="C98" s="98"/>
      <c r="D98" s="57" t="s">
        <v>20</v>
      </c>
      <c r="E98" s="56" t="s">
        <v>16</v>
      </c>
      <c r="F98" s="55" t="s">
        <v>16</v>
      </c>
      <c r="G98" s="55" t="s">
        <v>16</v>
      </c>
      <c r="H98" s="55" t="s">
        <v>16</v>
      </c>
      <c r="I98" s="55" t="s">
        <v>16</v>
      </c>
      <c r="J98" s="2"/>
      <c r="K98" s="2"/>
      <c r="L98" s="2"/>
      <c r="M98" s="2"/>
      <c r="N98" s="2"/>
      <c r="O98" s="2"/>
      <c r="P98" s="2"/>
      <c r="Q98" s="90"/>
      <c r="R98" s="90"/>
      <c r="S98" s="90"/>
      <c r="T98" s="98"/>
      <c r="U98" s="98"/>
    </row>
    <row r="99" spans="1:22" ht="37.5" x14ac:dyDescent="0.3">
      <c r="A99" s="88" t="s">
        <v>186</v>
      </c>
      <c r="B99" s="91" t="s">
        <v>296</v>
      </c>
      <c r="C99" s="96" t="s">
        <v>45</v>
      </c>
      <c r="D99" s="61" t="s">
        <v>24</v>
      </c>
      <c r="E99" s="56" t="s">
        <v>16</v>
      </c>
      <c r="F99" s="55" t="s">
        <v>16</v>
      </c>
      <c r="G99" s="55" t="s">
        <v>16</v>
      </c>
      <c r="H99" s="55" t="s">
        <v>16</v>
      </c>
      <c r="I99" s="55" t="s">
        <v>16</v>
      </c>
      <c r="J99" s="2"/>
      <c r="K99" s="2"/>
      <c r="L99" s="2"/>
      <c r="M99" s="2"/>
      <c r="N99" s="2"/>
      <c r="O99" s="2"/>
      <c r="P99" s="2"/>
      <c r="Q99" s="88" t="s">
        <v>132</v>
      </c>
      <c r="R99" s="88" t="s">
        <v>108</v>
      </c>
      <c r="S99" s="88" t="s">
        <v>119</v>
      </c>
      <c r="T99" s="91" t="s">
        <v>278</v>
      </c>
      <c r="U99" s="91" t="s">
        <v>284</v>
      </c>
    </row>
    <row r="100" spans="1:22" ht="18.75" x14ac:dyDescent="0.3">
      <c r="A100" s="89"/>
      <c r="B100" s="92"/>
      <c r="C100" s="97"/>
      <c r="D100" s="65" t="s">
        <v>18</v>
      </c>
      <c r="E100" s="56" t="s">
        <v>16</v>
      </c>
      <c r="F100" s="55" t="s">
        <v>16</v>
      </c>
      <c r="G100" s="55" t="s">
        <v>16</v>
      </c>
      <c r="H100" s="55" t="s">
        <v>16</v>
      </c>
      <c r="I100" s="55" t="s">
        <v>16</v>
      </c>
      <c r="J100" s="2"/>
      <c r="K100" s="2"/>
      <c r="L100" s="2"/>
      <c r="M100" s="2"/>
      <c r="N100" s="2"/>
      <c r="O100" s="2"/>
      <c r="P100" s="2"/>
      <c r="Q100" s="89"/>
      <c r="R100" s="89"/>
      <c r="S100" s="89"/>
      <c r="T100" s="92"/>
      <c r="U100" s="92"/>
    </row>
    <row r="101" spans="1:22" ht="89.25" customHeight="1" x14ac:dyDescent="0.3">
      <c r="A101" s="90"/>
      <c r="B101" s="93"/>
      <c r="C101" s="98"/>
      <c r="D101" s="57" t="s">
        <v>20</v>
      </c>
      <c r="E101" s="56" t="s">
        <v>16</v>
      </c>
      <c r="F101" s="55" t="s">
        <v>16</v>
      </c>
      <c r="G101" s="55" t="s">
        <v>16</v>
      </c>
      <c r="H101" s="55" t="s">
        <v>16</v>
      </c>
      <c r="I101" s="55" t="s">
        <v>16</v>
      </c>
      <c r="J101" s="2"/>
      <c r="K101" s="2"/>
      <c r="L101" s="2"/>
      <c r="M101" s="2"/>
      <c r="N101" s="2"/>
      <c r="O101" s="2"/>
      <c r="P101" s="2"/>
      <c r="Q101" s="90"/>
      <c r="R101" s="90"/>
      <c r="S101" s="90"/>
      <c r="T101" s="93"/>
      <c r="U101" s="93"/>
    </row>
    <row r="102" spans="1:22" ht="37.5" customHeight="1" x14ac:dyDescent="0.25">
      <c r="A102" s="88" t="s">
        <v>118</v>
      </c>
      <c r="B102" s="91" t="s">
        <v>159</v>
      </c>
      <c r="C102" s="96" t="s">
        <v>226</v>
      </c>
      <c r="D102" s="61" t="s">
        <v>24</v>
      </c>
      <c r="E102" s="56" t="s">
        <v>16</v>
      </c>
      <c r="F102" s="55" t="s">
        <v>16</v>
      </c>
      <c r="G102" s="55" t="s">
        <v>16</v>
      </c>
      <c r="H102" s="55" t="s">
        <v>16</v>
      </c>
      <c r="I102" s="55" t="s">
        <v>16</v>
      </c>
      <c r="J102" s="7">
        <f t="shared" ref="J102:J111" si="60">SUM(K102:P102)</f>
        <v>14543.1</v>
      </c>
      <c r="K102" s="7">
        <f t="shared" ref="K102:P102" si="61">K103+K104+K105</f>
        <v>2013.1</v>
      </c>
      <c r="L102" s="7">
        <f t="shared" si="61"/>
        <v>2663</v>
      </c>
      <c r="M102" s="7">
        <f t="shared" si="61"/>
        <v>2742</v>
      </c>
      <c r="N102" s="7">
        <f t="shared" si="61"/>
        <v>2375</v>
      </c>
      <c r="O102" s="7">
        <f t="shared" si="61"/>
        <v>2375</v>
      </c>
      <c r="P102" s="7">
        <f t="shared" si="61"/>
        <v>2375</v>
      </c>
      <c r="Q102" s="88" t="s">
        <v>130</v>
      </c>
      <c r="R102" s="88" t="s">
        <v>217</v>
      </c>
      <c r="S102" s="46" t="s">
        <v>216</v>
      </c>
      <c r="T102" s="99" t="s">
        <v>16</v>
      </c>
      <c r="U102" s="99" t="s">
        <v>16</v>
      </c>
    </row>
    <row r="103" spans="1:22" ht="24.75" customHeight="1" x14ac:dyDescent="0.25">
      <c r="A103" s="89"/>
      <c r="B103" s="92"/>
      <c r="C103" s="97"/>
      <c r="D103" s="91" t="s">
        <v>18</v>
      </c>
      <c r="E103" s="54">
        <v>869</v>
      </c>
      <c r="F103" s="100" t="s">
        <v>28</v>
      </c>
      <c r="G103" s="88" t="s">
        <v>163</v>
      </c>
      <c r="H103" s="55" t="s">
        <v>16</v>
      </c>
      <c r="I103" s="55" t="s">
        <v>16</v>
      </c>
      <c r="J103" s="7">
        <f t="shared" si="60"/>
        <v>12969.8</v>
      </c>
      <c r="K103" s="7">
        <f>K107</f>
        <v>1734.2</v>
      </c>
      <c r="L103" s="7">
        <f t="shared" ref="L103:O103" si="62">L107</f>
        <v>2055.3000000000002</v>
      </c>
      <c r="M103" s="7">
        <f t="shared" si="62"/>
        <v>2055.3000000000002</v>
      </c>
      <c r="N103" s="7">
        <f t="shared" si="62"/>
        <v>2375</v>
      </c>
      <c r="O103" s="7">
        <f t="shared" si="62"/>
        <v>2375</v>
      </c>
      <c r="P103" s="7">
        <f>P107</f>
        <v>2375</v>
      </c>
      <c r="Q103" s="89"/>
      <c r="R103" s="89"/>
      <c r="S103" s="46"/>
      <c r="T103" s="94"/>
      <c r="U103" s="94"/>
    </row>
    <row r="104" spans="1:22" ht="24.75" customHeight="1" x14ac:dyDescent="0.25">
      <c r="A104" s="89"/>
      <c r="B104" s="92"/>
      <c r="C104" s="50"/>
      <c r="D104" s="93"/>
      <c r="E104" s="54">
        <v>824</v>
      </c>
      <c r="F104" s="105"/>
      <c r="G104" s="90"/>
      <c r="H104" s="55" t="s">
        <v>16</v>
      </c>
      <c r="I104" s="55" t="s">
        <v>16</v>
      </c>
      <c r="J104" s="7">
        <f t="shared" si="60"/>
        <v>1573.3000000000002</v>
      </c>
      <c r="K104" s="7">
        <f t="shared" ref="K104:P104" si="63">K110</f>
        <v>278.89999999999998</v>
      </c>
      <c r="L104" s="7">
        <f t="shared" si="63"/>
        <v>607.70000000000005</v>
      </c>
      <c r="M104" s="7">
        <f t="shared" si="63"/>
        <v>686.7</v>
      </c>
      <c r="N104" s="7">
        <f t="shared" si="63"/>
        <v>0</v>
      </c>
      <c r="O104" s="7">
        <f t="shared" si="63"/>
        <v>0</v>
      </c>
      <c r="P104" s="7">
        <f t="shared" si="63"/>
        <v>0</v>
      </c>
      <c r="Q104" s="89"/>
      <c r="R104" s="89"/>
      <c r="S104" s="46"/>
      <c r="T104" s="94"/>
      <c r="U104" s="94"/>
    </row>
    <row r="105" spans="1:22" ht="41.25" customHeight="1" x14ac:dyDescent="0.3">
      <c r="A105" s="90"/>
      <c r="B105" s="93"/>
      <c r="C105" s="50"/>
      <c r="D105" s="57" t="s">
        <v>20</v>
      </c>
      <c r="E105" s="54" t="s">
        <v>16</v>
      </c>
      <c r="F105" s="71" t="s">
        <v>16</v>
      </c>
      <c r="G105" s="55" t="s">
        <v>16</v>
      </c>
      <c r="H105" s="55" t="s">
        <v>16</v>
      </c>
      <c r="I105" s="55" t="s">
        <v>16</v>
      </c>
      <c r="J105" s="7">
        <f t="shared" si="60"/>
        <v>0</v>
      </c>
      <c r="K105" s="2"/>
      <c r="L105" s="2"/>
      <c r="M105" s="2"/>
      <c r="N105" s="2"/>
      <c r="O105" s="2"/>
      <c r="P105" s="2"/>
      <c r="Q105" s="90"/>
      <c r="R105" s="90"/>
      <c r="S105" s="46"/>
      <c r="T105" s="95"/>
      <c r="U105" s="95"/>
    </row>
    <row r="106" spans="1:22" ht="68.25" customHeight="1" x14ac:dyDescent="0.25">
      <c r="A106" s="88" t="s">
        <v>187</v>
      </c>
      <c r="B106" s="96" t="s">
        <v>158</v>
      </c>
      <c r="C106" s="96" t="s">
        <v>45</v>
      </c>
      <c r="D106" s="61" t="s">
        <v>24</v>
      </c>
      <c r="E106" s="56" t="s">
        <v>16</v>
      </c>
      <c r="F106" s="55" t="s">
        <v>16</v>
      </c>
      <c r="G106" s="55" t="s">
        <v>16</v>
      </c>
      <c r="H106" s="55" t="s">
        <v>16</v>
      </c>
      <c r="I106" s="55" t="s">
        <v>16</v>
      </c>
      <c r="J106" s="7">
        <f t="shared" si="60"/>
        <v>12969.8</v>
      </c>
      <c r="K106" s="7">
        <f>K107+K108</f>
        <v>1734.2</v>
      </c>
      <c r="L106" s="7">
        <f t="shared" ref="L106:P106" si="64">L107+L108</f>
        <v>2055.3000000000002</v>
      </c>
      <c r="M106" s="7">
        <f t="shared" si="64"/>
        <v>2055.3000000000002</v>
      </c>
      <c r="N106" s="7">
        <f t="shared" si="64"/>
        <v>2375</v>
      </c>
      <c r="O106" s="7">
        <f t="shared" si="64"/>
        <v>2375</v>
      </c>
      <c r="P106" s="7">
        <f t="shared" si="64"/>
        <v>2375</v>
      </c>
      <c r="Q106" s="88" t="s">
        <v>131</v>
      </c>
      <c r="R106" s="88" t="s">
        <v>108</v>
      </c>
      <c r="S106" s="88" t="s">
        <v>117</v>
      </c>
      <c r="T106" s="96" t="s">
        <v>152</v>
      </c>
      <c r="U106" s="96" t="s">
        <v>241</v>
      </c>
    </row>
    <row r="107" spans="1:22" ht="68.25" customHeight="1" x14ac:dyDescent="0.25">
      <c r="A107" s="89"/>
      <c r="B107" s="97"/>
      <c r="C107" s="97"/>
      <c r="D107" s="65" t="s">
        <v>18</v>
      </c>
      <c r="E107" s="54">
        <v>869</v>
      </c>
      <c r="F107" s="71" t="s">
        <v>28</v>
      </c>
      <c r="G107" s="55" t="s">
        <v>149</v>
      </c>
      <c r="H107" s="55" t="s">
        <v>135</v>
      </c>
      <c r="I107" s="55" t="s">
        <v>46</v>
      </c>
      <c r="J107" s="7">
        <f t="shared" si="60"/>
        <v>12969.8</v>
      </c>
      <c r="K107" s="7">
        <v>1734.2</v>
      </c>
      <c r="L107" s="7">
        <v>2055.3000000000002</v>
      </c>
      <c r="M107" s="7">
        <v>2055.3000000000002</v>
      </c>
      <c r="N107" s="7">
        <v>2375</v>
      </c>
      <c r="O107" s="7">
        <v>2375</v>
      </c>
      <c r="P107" s="7">
        <v>2375</v>
      </c>
      <c r="Q107" s="89"/>
      <c r="R107" s="89"/>
      <c r="S107" s="89"/>
      <c r="T107" s="97"/>
      <c r="U107" s="97"/>
      <c r="V107" s="33"/>
    </row>
    <row r="108" spans="1:22" ht="124.5" customHeight="1" x14ac:dyDescent="0.3">
      <c r="A108" s="90"/>
      <c r="B108" s="98"/>
      <c r="C108" s="98"/>
      <c r="D108" s="57" t="s">
        <v>20</v>
      </c>
      <c r="E108" s="54" t="s">
        <v>16</v>
      </c>
      <c r="F108" s="71" t="s">
        <v>16</v>
      </c>
      <c r="G108" s="55" t="s">
        <v>16</v>
      </c>
      <c r="H108" s="55" t="s">
        <v>16</v>
      </c>
      <c r="I108" s="55" t="s">
        <v>16</v>
      </c>
      <c r="J108" s="7">
        <f t="shared" si="60"/>
        <v>0</v>
      </c>
      <c r="K108" s="2"/>
      <c r="L108" s="2"/>
      <c r="M108" s="2"/>
      <c r="N108" s="2"/>
      <c r="O108" s="2"/>
      <c r="P108" s="2"/>
      <c r="Q108" s="90"/>
      <c r="R108" s="90"/>
      <c r="S108" s="90"/>
      <c r="T108" s="98"/>
      <c r="U108" s="98"/>
    </row>
    <row r="109" spans="1:22" ht="37.5" x14ac:dyDescent="0.25">
      <c r="A109" s="88" t="s">
        <v>188</v>
      </c>
      <c r="B109" s="91" t="s">
        <v>175</v>
      </c>
      <c r="C109" s="91" t="s">
        <v>48</v>
      </c>
      <c r="D109" s="61" t="s">
        <v>24</v>
      </c>
      <c r="E109" s="56" t="s">
        <v>16</v>
      </c>
      <c r="F109" s="55" t="s">
        <v>16</v>
      </c>
      <c r="G109" s="55" t="s">
        <v>16</v>
      </c>
      <c r="H109" s="56" t="s">
        <v>16</v>
      </c>
      <c r="I109" s="56" t="s">
        <v>16</v>
      </c>
      <c r="J109" s="7">
        <f t="shared" si="60"/>
        <v>1573.3000000000002</v>
      </c>
      <c r="K109" s="29">
        <f>K110+K111</f>
        <v>278.89999999999998</v>
      </c>
      <c r="L109" s="29">
        <f t="shared" ref="L109:P109" si="65">L110+L111</f>
        <v>607.70000000000005</v>
      </c>
      <c r="M109" s="29">
        <f t="shared" si="65"/>
        <v>686.7</v>
      </c>
      <c r="N109" s="29">
        <f t="shared" si="65"/>
        <v>0</v>
      </c>
      <c r="O109" s="29">
        <f t="shared" si="65"/>
        <v>0</v>
      </c>
      <c r="P109" s="29">
        <f t="shared" si="65"/>
        <v>0</v>
      </c>
      <c r="Q109" s="88" t="s">
        <v>132</v>
      </c>
      <c r="R109" s="88" t="s">
        <v>111</v>
      </c>
      <c r="S109" s="88" t="s">
        <v>87</v>
      </c>
      <c r="T109" s="96" t="s">
        <v>206</v>
      </c>
      <c r="U109" s="96" t="s">
        <v>107</v>
      </c>
    </row>
    <row r="110" spans="1:22" ht="18.75" x14ac:dyDescent="0.25">
      <c r="A110" s="89"/>
      <c r="B110" s="92"/>
      <c r="C110" s="92"/>
      <c r="D110" s="61" t="s">
        <v>18</v>
      </c>
      <c r="E110" s="56">
        <v>824</v>
      </c>
      <c r="F110" s="52" t="s">
        <v>28</v>
      </c>
      <c r="G110" s="56" t="s">
        <v>149</v>
      </c>
      <c r="H110" s="56">
        <v>800</v>
      </c>
      <c r="I110" s="56" t="s">
        <v>49</v>
      </c>
      <c r="J110" s="7">
        <f t="shared" si="60"/>
        <v>1573.3000000000002</v>
      </c>
      <c r="K110" s="29">
        <v>278.89999999999998</v>
      </c>
      <c r="L110" s="29">
        <v>607.70000000000005</v>
      </c>
      <c r="M110" s="29">
        <v>686.7</v>
      </c>
      <c r="N110" s="29"/>
      <c r="O110" s="29"/>
      <c r="P110" s="29"/>
      <c r="Q110" s="89"/>
      <c r="R110" s="89"/>
      <c r="S110" s="89"/>
      <c r="T110" s="97"/>
      <c r="U110" s="97"/>
    </row>
    <row r="111" spans="1:22" ht="75" customHeight="1" x14ac:dyDescent="0.25">
      <c r="A111" s="90"/>
      <c r="B111" s="93"/>
      <c r="C111" s="93"/>
      <c r="D111" s="61" t="s">
        <v>20</v>
      </c>
      <c r="E111" s="54" t="s">
        <v>16</v>
      </c>
      <c r="F111" s="71" t="s">
        <v>16</v>
      </c>
      <c r="G111" s="55" t="s">
        <v>16</v>
      </c>
      <c r="H111" s="55" t="s">
        <v>16</v>
      </c>
      <c r="I111" s="55" t="s">
        <v>16</v>
      </c>
      <c r="J111" s="7">
        <f t="shared" si="60"/>
        <v>0</v>
      </c>
      <c r="K111" s="29"/>
      <c r="L111" s="29"/>
      <c r="M111" s="29"/>
      <c r="N111" s="29"/>
      <c r="O111" s="29"/>
      <c r="P111" s="29"/>
      <c r="Q111" s="90"/>
      <c r="R111" s="90"/>
      <c r="S111" s="90"/>
      <c r="T111" s="98"/>
      <c r="U111" s="98"/>
    </row>
    <row r="112" spans="1:22" ht="27.75" customHeight="1" x14ac:dyDescent="0.25">
      <c r="A112" s="106" t="s">
        <v>50</v>
      </c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8"/>
    </row>
    <row r="113" spans="1:21" ht="37.5" x14ac:dyDescent="0.25">
      <c r="A113" s="88" t="s">
        <v>119</v>
      </c>
      <c r="B113" s="91" t="s">
        <v>263</v>
      </c>
      <c r="C113" s="91" t="s">
        <v>291</v>
      </c>
      <c r="D113" s="61" t="s">
        <v>24</v>
      </c>
      <c r="E113" s="56" t="s">
        <v>16</v>
      </c>
      <c r="F113" s="55" t="s">
        <v>16</v>
      </c>
      <c r="G113" s="55" t="s">
        <v>16</v>
      </c>
      <c r="H113" s="56" t="s">
        <v>16</v>
      </c>
      <c r="I113" s="56" t="s">
        <v>16</v>
      </c>
      <c r="J113" s="29">
        <f t="shared" ref="J113:P113" si="66">J114+J115+J116</f>
        <v>137400</v>
      </c>
      <c r="K113" s="29">
        <f>K114+K115+K116</f>
        <v>22900</v>
      </c>
      <c r="L113" s="29">
        <f t="shared" si="66"/>
        <v>22900</v>
      </c>
      <c r="M113" s="29">
        <f t="shared" si="66"/>
        <v>22900</v>
      </c>
      <c r="N113" s="29">
        <f t="shared" si="66"/>
        <v>22900</v>
      </c>
      <c r="O113" s="29">
        <f t="shared" si="66"/>
        <v>22900</v>
      </c>
      <c r="P113" s="29">
        <f t="shared" si="66"/>
        <v>22900</v>
      </c>
      <c r="Q113" s="88" t="s">
        <v>131</v>
      </c>
      <c r="R113" s="88" t="s">
        <v>218</v>
      </c>
      <c r="S113" s="88" t="s">
        <v>220</v>
      </c>
      <c r="T113" s="88" t="s">
        <v>16</v>
      </c>
      <c r="U113" s="88" t="s">
        <v>16</v>
      </c>
    </row>
    <row r="114" spans="1:21" ht="23.25" customHeight="1" x14ac:dyDescent="0.25">
      <c r="A114" s="89"/>
      <c r="B114" s="92"/>
      <c r="C114" s="92"/>
      <c r="D114" s="61" t="s">
        <v>18</v>
      </c>
      <c r="E114" s="56">
        <v>821</v>
      </c>
      <c r="F114" s="55" t="s">
        <v>16</v>
      </c>
      <c r="G114" s="55" t="s">
        <v>51</v>
      </c>
      <c r="H114" s="56" t="s">
        <v>16</v>
      </c>
      <c r="I114" s="56" t="s">
        <v>16</v>
      </c>
      <c r="J114" s="29">
        <f>SUM(K114:P114)</f>
        <v>113400</v>
      </c>
      <c r="K114" s="29">
        <f t="shared" ref="K114:P114" si="67">K118+K121+K124+K130+K134+K137+K140+K127</f>
        <v>18900</v>
      </c>
      <c r="L114" s="29">
        <f t="shared" si="67"/>
        <v>18900</v>
      </c>
      <c r="M114" s="29">
        <f t="shared" si="67"/>
        <v>18900</v>
      </c>
      <c r="N114" s="29">
        <f t="shared" si="67"/>
        <v>18900</v>
      </c>
      <c r="O114" s="29">
        <f t="shared" si="67"/>
        <v>18900</v>
      </c>
      <c r="P114" s="29">
        <f t="shared" si="67"/>
        <v>18900</v>
      </c>
      <c r="Q114" s="89"/>
      <c r="R114" s="89"/>
      <c r="S114" s="89"/>
      <c r="T114" s="89"/>
      <c r="U114" s="89"/>
    </row>
    <row r="115" spans="1:21" ht="40.5" customHeight="1" x14ac:dyDescent="0.25">
      <c r="A115" s="89"/>
      <c r="B115" s="92"/>
      <c r="C115" s="92"/>
      <c r="D115" s="61" t="s">
        <v>20</v>
      </c>
      <c r="E115" s="56" t="s">
        <v>16</v>
      </c>
      <c r="F115" s="55" t="s">
        <v>16</v>
      </c>
      <c r="G115" s="55" t="s">
        <v>16</v>
      </c>
      <c r="H115" s="56" t="s">
        <v>16</v>
      </c>
      <c r="I115" s="55" t="s">
        <v>16</v>
      </c>
      <c r="J115" s="29">
        <f>K115+L115+M115+N115+O115+P115</f>
        <v>0</v>
      </c>
      <c r="K115" s="29">
        <f t="shared" ref="K115:P115" si="68">K119+K122+K125+K131+K138+K141+K128</f>
        <v>0</v>
      </c>
      <c r="L115" s="29">
        <f t="shared" si="68"/>
        <v>0</v>
      </c>
      <c r="M115" s="29">
        <f t="shared" si="68"/>
        <v>0</v>
      </c>
      <c r="N115" s="29">
        <f t="shared" si="68"/>
        <v>0</v>
      </c>
      <c r="O115" s="29">
        <f t="shared" si="68"/>
        <v>0</v>
      </c>
      <c r="P115" s="29">
        <f t="shared" si="68"/>
        <v>0</v>
      </c>
      <c r="Q115" s="89"/>
      <c r="R115" s="89"/>
      <c r="S115" s="89"/>
      <c r="T115" s="89"/>
      <c r="U115" s="89"/>
    </row>
    <row r="116" spans="1:21" ht="54" customHeight="1" x14ac:dyDescent="0.25">
      <c r="A116" s="90"/>
      <c r="B116" s="93"/>
      <c r="C116" s="93"/>
      <c r="D116" s="61" t="s">
        <v>22</v>
      </c>
      <c r="E116" s="56">
        <v>821</v>
      </c>
      <c r="F116" s="55" t="s">
        <v>16</v>
      </c>
      <c r="G116" s="55" t="s">
        <v>16</v>
      </c>
      <c r="H116" s="56" t="s">
        <v>16</v>
      </c>
      <c r="I116" s="56" t="s">
        <v>16</v>
      </c>
      <c r="J116" s="29">
        <f>K116+L116+M116+N116+O116+P116</f>
        <v>24000</v>
      </c>
      <c r="K116" s="29">
        <f t="shared" ref="K116:P116" si="69">K132</f>
        <v>4000</v>
      </c>
      <c r="L116" s="29">
        <f t="shared" si="69"/>
        <v>4000</v>
      </c>
      <c r="M116" s="29">
        <f t="shared" si="69"/>
        <v>4000</v>
      </c>
      <c r="N116" s="29">
        <f t="shared" si="69"/>
        <v>4000</v>
      </c>
      <c r="O116" s="29">
        <f t="shared" si="69"/>
        <v>4000</v>
      </c>
      <c r="P116" s="29">
        <f t="shared" si="69"/>
        <v>4000</v>
      </c>
      <c r="Q116" s="90"/>
      <c r="R116" s="90"/>
      <c r="S116" s="90"/>
      <c r="T116" s="90"/>
      <c r="U116" s="90"/>
    </row>
    <row r="117" spans="1:21" ht="37.5" x14ac:dyDescent="0.25">
      <c r="A117" s="88" t="s">
        <v>189</v>
      </c>
      <c r="B117" s="96" t="s">
        <v>52</v>
      </c>
      <c r="C117" s="96" t="s">
        <v>27</v>
      </c>
      <c r="D117" s="61" t="s">
        <v>24</v>
      </c>
      <c r="E117" s="56" t="s">
        <v>16</v>
      </c>
      <c r="F117" s="55" t="s">
        <v>16</v>
      </c>
      <c r="G117" s="55" t="s">
        <v>16</v>
      </c>
      <c r="H117" s="56" t="s">
        <v>16</v>
      </c>
      <c r="I117" s="56" t="s">
        <v>16</v>
      </c>
      <c r="J117" s="29">
        <f>J118+J119</f>
        <v>2400</v>
      </c>
      <c r="K117" s="29">
        <f>K118+K119</f>
        <v>400</v>
      </c>
      <c r="L117" s="29">
        <f t="shared" ref="L117:P117" si="70">L118+L119</f>
        <v>400</v>
      </c>
      <c r="M117" s="29">
        <f t="shared" si="70"/>
        <v>400</v>
      </c>
      <c r="N117" s="29">
        <f t="shared" si="70"/>
        <v>400</v>
      </c>
      <c r="O117" s="29">
        <f t="shared" si="70"/>
        <v>400</v>
      </c>
      <c r="P117" s="29">
        <f t="shared" si="70"/>
        <v>400</v>
      </c>
      <c r="Q117" s="88" t="s">
        <v>131</v>
      </c>
      <c r="R117" s="88" t="s">
        <v>108</v>
      </c>
      <c r="S117" s="88" t="s">
        <v>123</v>
      </c>
      <c r="T117" s="96" t="s">
        <v>90</v>
      </c>
      <c r="U117" s="96" t="s">
        <v>53</v>
      </c>
    </row>
    <row r="118" spans="1:21" ht="21.75" customHeight="1" x14ac:dyDescent="0.25">
      <c r="A118" s="94"/>
      <c r="B118" s="92"/>
      <c r="C118" s="92"/>
      <c r="D118" s="61" t="s">
        <v>18</v>
      </c>
      <c r="E118" s="56">
        <v>821</v>
      </c>
      <c r="F118" s="55" t="s">
        <v>28</v>
      </c>
      <c r="G118" s="55" t="s">
        <v>54</v>
      </c>
      <c r="H118" s="56">
        <v>200</v>
      </c>
      <c r="I118" s="56" t="s">
        <v>55</v>
      </c>
      <c r="J118" s="29">
        <f>SUM(K118:P118)</f>
        <v>2400</v>
      </c>
      <c r="K118" s="29">
        <v>400</v>
      </c>
      <c r="L118" s="29">
        <v>400</v>
      </c>
      <c r="M118" s="29">
        <v>400</v>
      </c>
      <c r="N118" s="29">
        <v>400</v>
      </c>
      <c r="O118" s="29">
        <v>400</v>
      </c>
      <c r="P118" s="29">
        <v>400</v>
      </c>
      <c r="Q118" s="94"/>
      <c r="R118" s="94"/>
      <c r="S118" s="94"/>
      <c r="T118" s="92"/>
      <c r="U118" s="97"/>
    </row>
    <row r="119" spans="1:21" ht="86.25" customHeight="1" x14ac:dyDescent="0.25">
      <c r="A119" s="95"/>
      <c r="B119" s="93"/>
      <c r="C119" s="93"/>
      <c r="D119" s="61" t="s">
        <v>20</v>
      </c>
      <c r="E119" s="56" t="s">
        <v>16</v>
      </c>
      <c r="F119" s="55" t="s">
        <v>16</v>
      </c>
      <c r="G119" s="55" t="s">
        <v>16</v>
      </c>
      <c r="H119" s="56" t="s">
        <v>16</v>
      </c>
      <c r="I119" s="56" t="s">
        <v>16</v>
      </c>
      <c r="J119" s="29">
        <f>SUM(K119:P119)</f>
        <v>0</v>
      </c>
      <c r="K119" s="29"/>
      <c r="L119" s="29"/>
      <c r="M119" s="29"/>
      <c r="N119" s="29"/>
      <c r="O119" s="29"/>
      <c r="P119" s="29"/>
      <c r="Q119" s="95"/>
      <c r="R119" s="95"/>
      <c r="S119" s="95"/>
      <c r="T119" s="93"/>
      <c r="U119" s="98"/>
    </row>
    <row r="120" spans="1:21" ht="37.5" x14ac:dyDescent="0.25">
      <c r="A120" s="88" t="s">
        <v>190</v>
      </c>
      <c r="B120" s="91" t="s">
        <v>101</v>
      </c>
      <c r="C120" s="91" t="s">
        <v>264</v>
      </c>
      <c r="D120" s="61" t="s">
        <v>24</v>
      </c>
      <c r="E120" s="56" t="s">
        <v>16</v>
      </c>
      <c r="F120" s="55" t="s">
        <v>16</v>
      </c>
      <c r="G120" s="55" t="s">
        <v>16</v>
      </c>
      <c r="H120" s="56" t="s">
        <v>16</v>
      </c>
      <c r="I120" s="56" t="s">
        <v>16</v>
      </c>
      <c r="J120" s="29">
        <f>J121+J122</f>
        <v>9000</v>
      </c>
      <c r="K120" s="29">
        <f>K121+K122</f>
        <v>1500</v>
      </c>
      <c r="L120" s="29">
        <f t="shared" ref="L120:P120" si="71">L121+L122</f>
        <v>1500</v>
      </c>
      <c r="M120" s="29">
        <f t="shared" si="71"/>
        <v>1500</v>
      </c>
      <c r="N120" s="29">
        <f t="shared" si="71"/>
        <v>1500</v>
      </c>
      <c r="O120" s="29">
        <f t="shared" si="71"/>
        <v>1500</v>
      </c>
      <c r="P120" s="29">
        <f t="shared" si="71"/>
        <v>1500</v>
      </c>
      <c r="Q120" s="88" t="s">
        <v>131</v>
      </c>
      <c r="R120" s="88" t="s">
        <v>112</v>
      </c>
      <c r="S120" s="88" t="s">
        <v>123</v>
      </c>
      <c r="T120" s="91" t="s">
        <v>129</v>
      </c>
      <c r="U120" s="91" t="s">
        <v>102</v>
      </c>
    </row>
    <row r="121" spans="1:21" ht="21" customHeight="1" x14ac:dyDescent="0.25">
      <c r="A121" s="89"/>
      <c r="B121" s="92"/>
      <c r="C121" s="92"/>
      <c r="D121" s="61" t="s">
        <v>18</v>
      </c>
      <c r="E121" s="56">
        <v>821</v>
      </c>
      <c r="F121" s="55" t="s">
        <v>28</v>
      </c>
      <c r="G121" s="55" t="s">
        <v>54</v>
      </c>
      <c r="H121" s="56">
        <v>200</v>
      </c>
      <c r="I121" s="56" t="s">
        <v>141</v>
      </c>
      <c r="J121" s="29">
        <f>SUM(K121:P121)</f>
        <v>9000</v>
      </c>
      <c r="K121" s="29">
        <v>1500</v>
      </c>
      <c r="L121" s="29">
        <v>1500</v>
      </c>
      <c r="M121" s="29">
        <v>1500</v>
      </c>
      <c r="N121" s="29">
        <v>1500</v>
      </c>
      <c r="O121" s="29">
        <v>1500</v>
      </c>
      <c r="P121" s="29">
        <v>1500</v>
      </c>
      <c r="Q121" s="89"/>
      <c r="R121" s="89"/>
      <c r="S121" s="89"/>
      <c r="T121" s="92"/>
      <c r="U121" s="92"/>
    </row>
    <row r="122" spans="1:21" ht="168.75" customHeight="1" x14ac:dyDescent="0.25">
      <c r="A122" s="90"/>
      <c r="B122" s="93"/>
      <c r="C122" s="93"/>
      <c r="D122" s="61" t="s">
        <v>20</v>
      </c>
      <c r="E122" s="56" t="s">
        <v>16</v>
      </c>
      <c r="F122" s="55" t="s">
        <v>16</v>
      </c>
      <c r="G122" s="55" t="s">
        <v>16</v>
      </c>
      <c r="H122" s="56" t="s">
        <v>16</v>
      </c>
      <c r="I122" s="55" t="s">
        <v>16</v>
      </c>
      <c r="J122" s="29">
        <f>SUM(K122:P122)</f>
        <v>0</v>
      </c>
      <c r="K122" s="29"/>
      <c r="L122" s="29"/>
      <c r="M122" s="29"/>
      <c r="N122" s="29"/>
      <c r="O122" s="29"/>
      <c r="P122" s="29"/>
      <c r="Q122" s="90"/>
      <c r="R122" s="90"/>
      <c r="S122" s="90"/>
      <c r="T122" s="93"/>
      <c r="U122" s="93"/>
    </row>
    <row r="123" spans="1:21" ht="37.5" x14ac:dyDescent="0.25">
      <c r="A123" s="88" t="s">
        <v>191</v>
      </c>
      <c r="B123" s="96" t="s">
        <v>265</v>
      </c>
      <c r="C123" s="91" t="s">
        <v>27</v>
      </c>
      <c r="D123" s="61" t="s">
        <v>24</v>
      </c>
      <c r="E123" s="56" t="s">
        <v>16</v>
      </c>
      <c r="F123" s="55" t="s">
        <v>16</v>
      </c>
      <c r="G123" s="55" t="s">
        <v>16</v>
      </c>
      <c r="H123" s="56" t="s">
        <v>16</v>
      </c>
      <c r="I123" s="56" t="s">
        <v>16</v>
      </c>
      <c r="J123" s="29">
        <f>J124+J125</f>
        <v>3000</v>
      </c>
      <c r="K123" s="29">
        <f>K124+K125</f>
        <v>500</v>
      </c>
      <c r="L123" s="29">
        <f t="shared" ref="L123:P123" si="72">L124+L125</f>
        <v>500</v>
      </c>
      <c r="M123" s="29">
        <f t="shared" si="72"/>
        <v>500</v>
      </c>
      <c r="N123" s="29">
        <f t="shared" si="72"/>
        <v>500</v>
      </c>
      <c r="O123" s="29">
        <f t="shared" si="72"/>
        <v>500</v>
      </c>
      <c r="P123" s="29">
        <f t="shared" si="72"/>
        <v>500</v>
      </c>
      <c r="Q123" s="99" t="s">
        <v>131</v>
      </c>
      <c r="R123" s="99">
        <v>9</v>
      </c>
      <c r="S123" s="88" t="s">
        <v>123</v>
      </c>
      <c r="T123" s="91" t="s">
        <v>266</v>
      </c>
      <c r="U123" s="91" t="s">
        <v>99</v>
      </c>
    </row>
    <row r="124" spans="1:21" ht="23.25" customHeight="1" x14ac:dyDescent="0.25">
      <c r="A124" s="89"/>
      <c r="B124" s="97"/>
      <c r="C124" s="92"/>
      <c r="D124" s="61" t="s">
        <v>18</v>
      </c>
      <c r="E124" s="56">
        <v>821</v>
      </c>
      <c r="F124" s="55" t="s">
        <v>28</v>
      </c>
      <c r="G124" s="55" t="s">
        <v>54</v>
      </c>
      <c r="H124" s="56">
        <v>200</v>
      </c>
      <c r="I124" s="56" t="s">
        <v>56</v>
      </c>
      <c r="J124" s="29">
        <f>SUM(K124:P124)</f>
        <v>3000</v>
      </c>
      <c r="K124" s="29">
        <v>500</v>
      </c>
      <c r="L124" s="29">
        <v>500</v>
      </c>
      <c r="M124" s="29">
        <v>500</v>
      </c>
      <c r="N124" s="29">
        <v>500</v>
      </c>
      <c r="O124" s="29">
        <v>500</v>
      </c>
      <c r="P124" s="29">
        <v>500</v>
      </c>
      <c r="Q124" s="94"/>
      <c r="R124" s="94"/>
      <c r="S124" s="89"/>
      <c r="T124" s="92"/>
      <c r="U124" s="92"/>
    </row>
    <row r="125" spans="1:21" ht="63.75" customHeight="1" x14ac:dyDescent="0.25">
      <c r="A125" s="90"/>
      <c r="B125" s="98"/>
      <c r="C125" s="93"/>
      <c r="D125" s="22" t="s">
        <v>20</v>
      </c>
      <c r="E125" s="54" t="s">
        <v>16</v>
      </c>
      <c r="F125" s="47" t="s">
        <v>16</v>
      </c>
      <c r="G125" s="47" t="s">
        <v>16</v>
      </c>
      <c r="H125" s="54" t="s">
        <v>16</v>
      </c>
      <c r="I125" s="47" t="s">
        <v>16</v>
      </c>
      <c r="J125" s="59">
        <f>SUM(K125:P125)</f>
        <v>0</v>
      </c>
      <c r="K125" s="59"/>
      <c r="L125" s="59"/>
      <c r="M125" s="59"/>
      <c r="N125" s="59"/>
      <c r="O125" s="59"/>
      <c r="P125" s="59"/>
      <c r="Q125" s="95"/>
      <c r="R125" s="95"/>
      <c r="S125" s="90"/>
      <c r="T125" s="93"/>
      <c r="U125" s="93"/>
    </row>
    <row r="126" spans="1:21" ht="60" customHeight="1" x14ac:dyDescent="0.25">
      <c r="A126" s="88" t="s">
        <v>192</v>
      </c>
      <c r="B126" s="96" t="s">
        <v>61</v>
      </c>
      <c r="C126" s="96" t="s">
        <v>267</v>
      </c>
      <c r="D126" s="61" t="s">
        <v>24</v>
      </c>
      <c r="E126" s="56" t="s">
        <v>16</v>
      </c>
      <c r="F126" s="55" t="s">
        <v>16</v>
      </c>
      <c r="G126" s="55" t="s">
        <v>16</v>
      </c>
      <c r="H126" s="56" t="s">
        <v>16</v>
      </c>
      <c r="I126" s="56" t="s">
        <v>16</v>
      </c>
      <c r="J126" s="29">
        <f>J127+J128</f>
        <v>9000</v>
      </c>
      <c r="K126" s="29">
        <f>K127+K128</f>
        <v>1500</v>
      </c>
      <c r="L126" s="29">
        <f t="shared" ref="L126:P126" si="73">L127+L128</f>
        <v>1500</v>
      </c>
      <c r="M126" s="29">
        <f t="shared" si="73"/>
        <v>1500</v>
      </c>
      <c r="N126" s="29">
        <f t="shared" si="73"/>
        <v>1500</v>
      </c>
      <c r="O126" s="29">
        <f t="shared" si="73"/>
        <v>1500</v>
      </c>
      <c r="P126" s="29">
        <f t="shared" si="73"/>
        <v>1500</v>
      </c>
      <c r="Q126" s="88" t="s">
        <v>130</v>
      </c>
      <c r="R126" s="88" t="s">
        <v>127</v>
      </c>
      <c r="S126" s="88" t="s">
        <v>125</v>
      </c>
      <c r="T126" s="96" t="s">
        <v>98</v>
      </c>
      <c r="U126" s="96" t="s">
        <v>62</v>
      </c>
    </row>
    <row r="127" spans="1:21" ht="33" customHeight="1" x14ac:dyDescent="0.25">
      <c r="A127" s="94"/>
      <c r="B127" s="92"/>
      <c r="C127" s="92"/>
      <c r="D127" s="61" t="s">
        <v>18</v>
      </c>
      <c r="E127" s="56">
        <v>821</v>
      </c>
      <c r="F127" s="55" t="s">
        <v>28</v>
      </c>
      <c r="G127" s="55" t="s">
        <v>54</v>
      </c>
      <c r="H127" s="56">
        <v>200</v>
      </c>
      <c r="I127" s="56" t="s">
        <v>63</v>
      </c>
      <c r="J127" s="29">
        <f>K127+L127+M127+N127+O127+P127</f>
        <v>9000</v>
      </c>
      <c r="K127" s="29">
        <v>1500</v>
      </c>
      <c r="L127" s="29">
        <v>1500</v>
      </c>
      <c r="M127" s="29">
        <v>1500</v>
      </c>
      <c r="N127" s="29">
        <v>1500</v>
      </c>
      <c r="O127" s="29">
        <v>1500</v>
      </c>
      <c r="P127" s="29">
        <v>1500</v>
      </c>
      <c r="Q127" s="94"/>
      <c r="R127" s="94"/>
      <c r="S127" s="94"/>
      <c r="T127" s="92"/>
      <c r="U127" s="92"/>
    </row>
    <row r="128" spans="1:21" ht="69.75" customHeight="1" x14ac:dyDescent="0.25">
      <c r="A128" s="95"/>
      <c r="B128" s="93"/>
      <c r="C128" s="93"/>
      <c r="D128" s="61" t="s">
        <v>20</v>
      </c>
      <c r="E128" s="56" t="s">
        <v>16</v>
      </c>
      <c r="F128" s="55" t="s">
        <v>16</v>
      </c>
      <c r="G128" s="55" t="s">
        <v>16</v>
      </c>
      <c r="H128" s="56" t="s">
        <v>16</v>
      </c>
      <c r="I128" s="56" t="s">
        <v>16</v>
      </c>
      <c r="J128" s="29">
        <f>SUM(K128:P128)</f>
        <v>0</v>
      </c>
      <c r="K128" s="29"/>
      <c r="L128" s="29"/>
      <c r="M128" s="29"/>
      <c r="N128" s="29"/>
      <c r="O128" s="29"/>
      <c r="P128" s="29"/>
      <c r="Q128" s="95"/>
      <c r="R128" s="95"/>
      <c r="S128" s="95"/>
      <c r="T128" s="93"/>
      <c r="U128" s="93"/>
    </row>
    <row r="129" spans="1:21" ht="37.5" x14ac:dyDescent="0.25">
      <c r="A129" s="88" t="s">
        <v>193</v>
      </c>
      <c r="B129" s="91" t="s">
        <v>292</v>
      </c>
      <c r="C129" s="91" t="s">
        <v>268</v>
      </c>
      <c r="D129" s="61" t="s">
        <v>57</v>
      </c>
      <c r="E129" s="56" t="s">
        <v>16</v>
      </c>
      <c r="F129" s="55" t="s">
        <v>16</v>
      </c>
      <c r="G129" s="55" t="s">
        <v>16</v>
      </c>
      <c r="H129" s="56" t="s">
        <v>16</v>
      </c>
      <c r="I129" s="56" t="s">
        <v>16</v>
      </c>
      <c r="J129" s="29">
        <f>SUM(K129:P129)</f>
        <v>84000</v>
      </c>
      <c r="K129" s="29">
        <f>K130+K131+K132</f>
        <v>14000</v>
      </c>
      <c r="L129" s="29">
        <f t="shared" ref="L129:P129" si="74">L130+L131+L132</f>
        <v>14000</v>
      </c>
      <c r="M129" s="29">
        <f t="shared" si="74"/>
        <v>14000</v>
      </c>
      <c r="N129" s="29">
        <f t="shared" si="74"/>
        <v>14000</v>
      </c>
      <c r="O129" s="29">
        <f t="shared" si="74"/>
        <v>14000</v>
      </c>
      <c r="P129" s="29">
        <f t="shared" si="74"/>
        <v>14000</v>
      </c>
      <c r="Q129" s="88" t="s">
        <v>131</v>
      </c>
      <c r="R129" s="99">
        <v>9</v>
      </c>
      <c r="S129" s="88" t="s">
        <v>124</v>
      </c>
      <c r="T129" s="91" t="s">
        <v>91</v>
      </c>
      <c r="U129" s="91" t="s">
        <v>58</v>
      </c>
    </row>
    <row r="130" spans="1:21" ht="19.5" customHeight="1" x14ac:dyDescent="0.25">
      <c r="A130" s="89"/>
      <c r="B130" s="92"/>
      <c r="C130" s="92"/>
      <c r="D130" s="57" t="s">
        <v>18</v>
      </c>
      <c r="E130" s="56">
        <v>821</v>
      </c>
      <c r="F130" s="55" t="s">
        <v>28</v>
      </c>
      <c r="G130" s="55" t="s">
        <v>54</v>
      </c>
      <c r="H130" s="56">
        <v>200</v>
      </c>
      <c r="I130" s="56" t="s">
        <v>59</v>
      </c>
      <c r="J130" s="29">
        <f t="shared" ref="J130:J131" si="75">SUM(K130:P130)</f>
        <v>60000</v>
      </c>
      <c r="K130" s="29">
        <v>10000</v>
      </c>
      <c r="L130" s="29">
        <v>10000</v>
      </c>
      <c r="M130" s="29">
        <v>10000</v>
      </c>
      <c r="N130" s="29">
        <v>10000</v>
      </c>
      <c r="O130" s="29">
        <v>10000</v>
      </c>
      <c r="P130" s="29">
        <v>10000</v>
      </c>
      <c r="Q130" s="89"/>
      <c r="R130" s="94"/>
      <c r="S130" s="89"/>
      <c r="T130" s="92"/>
      <c r="U130" s="92"/>
    </row>
    <row r="131" spans="1:21" ht="37.5" x14ac:dyDescent="0.25">
      <c r="A131" s="89"/>
      <c r="B131" s="92"/>
      <c r="C131" s="92"/>
      <c r="D131" s="61" t="s">
        <v>20</v>
      </c>
      <c r="E131" s="56" t="s">
        <v>16</v>
      </c>
      <c r="F131" s="55" t="s">
        <v>16</v>
      </c>
      <c r="G131" s="55" t="s">
        <v>16</v>
      </c>
      <c r="H131" s="56" t="s">
        <v>16</v>
      </c>
      <c r="I131" s="55" t="s">
        <v>16</v>
      </c>
      <c r="J131" s="29">
        <f t="shared" si="75"/>
        <v>0</v>
      </c>
      <c r="K131" s="29"/>
      <c r="L131" s="29"/>
      <c r="M131" s="29"/>
      <c r="N131" s="29"/>
      <c r="O131" s="29"/>
      <c r="P131" s="29"/>
      <c r="Q131" s="89"/>
      <c r="R131" s="94"/>
      <c r="S131" s="89"/>
      <c r="T131" s="92"/>
      <c r="U131" s="92"/>
    </row>
    <row r="132" spans="1:21" ht="138.75" customHeight="1" x14ac:dyDescent="0.25">
      <c r="A132" s="90"/>
      <c r="B132" s="93"/>
      <c r="C132" s="93"/>
      <c r="D132" s="61" t="s">
        <v>22</v>
      </c>
      <c r="E132" s="56" t="s">
        <v>16</v>
      </c>
      <c r="F132" s="55" t="s">
        <v>16</v>
      </c>
      <c r="G132" s="55" t="s">
        <v>16</v>
      </c>
      <c r="H132" s="56" t="s">
        <v>16</v>
      </c>
      <c r="I132" s="56" t="s">
        <v>16</v>
      </c>
      <c r="J132" s="29">
        <f>K132+L132+M132+N132+O132+P132</f>
        <v>24000</v>
      </c>
      <c r="K132" s="29">
        <v>4000</v>
      </c>
      <c r="L132" s="29">
        <v>4000</v>
      </c>
      <c r="M132" s="29">
        <v>4000</v>
      </c>
      <c r="N132" s="29">
        <v>4000</v>
      </c>
      <c r="O132" s="29">
        <v>4000</v>
      </c>
      <c r="P132" s="29">
        <v>4000</v>
      </c>
      <c r="Q132" s="90"/>
      <c r="R132" s="95"/>
      <c r="S132" s="90"/>
      <c r="T132" s="93"/>
      <c r="U132" s="93"/>
    </row>
    <row r="133" spans="1:21" ht="37.5" customHeight="1" x14ac:dyDescent="0.25">
      <c r="A133" s="88" t="s">
        <v>194</v>
      </c>
      <c r="B133" s="96" t="s">
        <v>316</v>
      </c>
      <c r="C133" s="96" t="s">
        <v>310</v>
      </c>
      <c r="D133" s="81" t="s">
        <v>24</v>
      </c>
      <c r="E133" s="80" t="s">
        <v>16</v>
      </c>
      <c r="F133" s="79" t="s">
        <v>16</v>
      </c>
      <c r="G133" s="79" t="s">
        <v>16</v>
      </c>
      <c r="H133" s="80" t="s">
        <v>16</v>
      </c>
      <c r="I133" s="80" t="s">
        <v>16</v>
      </c>
      <c r="J133" s="29">
        <f t="shared" ref="J133:P133" si="76">J134+J135</f>
        <v>6000</v>
      </c>
      <c r="K133" s="29">
        <f t="shared" si="76"/>
        <v>1000</v>
      </c>
      <c r="L133" s="29">
        <f t="shared" si="76"/>
        <v>1000</v>
      </c>
      <c r="M133" s="29">
        <f t="shared" si="76"/>
        <v>1000</v>
      </c>
      <c r="N133" s="29">
        <f t="shared" si="76"/>
        <v>1000</v>
      </c>
      <c r="O133" s="29">
        <f t="shared" si="76"/>
        <v>1000</v>
      </c>
      <c r="P133" s="29">
        <f t="shared" si="76"/>
        <v>1000</v>
      </c>
      <c r="Q133" s="88" t="s">
        <v>131</v>
      </c>
      <c r="R133" s="88" t="s">
        <v>127</v>
      </c>
      <c r="S133" s="88" t="s">
        <v>124</v>
      </c>
      <c r="T133" s="96" t="s">
        <v>312</v>
      </c>
      <c r="U133" s="96" t="s">
        <v>313</v>
      </c>
    </row>
    <row r="134" spans="1:21" ht="40.5" customHeight="1" x14ac:dyDescent="0.25">
      <c r="A134" s="90"/>
      <c r="B134" s="98"/>
      <c r="C134" s="98"/>
      <c r="D134" s="81" t="s">
        <v>18</v>
      </c>
      <c r="E134" s="80">
        <v>821</v>
      </c>
      <c r="F134" s="80" t="s">
        <v>28</v>
      </c>
      <c r="G134" s="79" t="s">
        <v>34</v>
      </c>
      <c r="H134" s="80">
        <v>600</v>
      </c>
      <c r="I134" s="80" t="s">
        <v>314</v>
      </c>
      <c r="J134" s="29">
        <f>SUM(K134:P134)</f>
        <v>6000</v>
      </c>
      <c r="K134" s="29">
        <v>1000</v>
      </c>
      <c r="L134" s="29">
        <v>1000</v>
      </c>
      <c r="M134" s="29">
        <v>1000</v>
      </c>
      <c r="N134" s="29">
        <v>1000</v>
      </c>
      <c r="O134" s="29">
        <v>1000</v>
      </c>
      <c r="P134" s="29">
        <v>1000</v>
      </c>
      <c r="Q134" s="90"/>
      <c r="R134" s="90"/>
      <c r="S134" s="90"/>
      <c r="T134" s="98"/>
      <c r="U134" s="98"/>
    </row>
    <row r="135" spans="1:21" ht="157.5" customHeight="1" x14ac:dyDescent="0.25">
      <c r="A135" s="78"/>
      <c r="B135" s="78" t="s">
        <v>317</v>
      </c>
      <c r="C135" s="82"/>
      <c r="D135" s="81" t="s">
        <v>20</v>
      </c>
      <c r="E135" s="80" t="s">
        <v>16</v>
      </c>
      <c r="F135" s="80" t="s">
        <v>16</v>
      </c>
      <c r="G135" s="80" t="s">
        <v>16</v>
      </c>
      <c r="H135" s="80" t="s">
        <v>16</v>
      </c>
      <c r="I135" s="80" t="s">
        <v>16</v>
      </c>
      <c r="J135" s="29">
        <f>SUM(K135:P135)</f>
        <v>0</v>
      </c>
      <c r="K135" s="80"/>
      <c r="L135" s="80"/>
      <c r="M135" s="80"/>
      <c r="N135" s="80"/>
      <c r="O135" s="80"/>
      <c r="P135" s="80"/>
      <c r="Q135" s="78"/>
      <c r="R135" s="78"/>
      <c r="S135" s="78"/>
      <c r="T135" s="78" t="s">
        <v>311</v>
      </c>
      <c r="U135" s="78" t="s">
        <v>315</v>
      </c>
    </row>
    <row r="136" spans="1:21" ht="37.5" x14ac:dyDescent="0.25">
      <c r="A136" s="112" t="s">
        <v>195</v>
      </c>
      <c r="B136" s="120" t="s">
        <v>273</v>
      </c>
      <c r="C136" s="120" t="s">
        <v>268</v>
      </c>
      <c r="D136" s="61" t="s">
        <v>57</v>
      </c>
      <c r="E136" s="56" t="s">
        <v>16</v>
      </c>
      <c r="F136" s="55" t="s">
        <v>16</v>
      </c>
      <c r="G136" s="55" t="s">
        <v>16</v>
      </c>
      <c r="H136" s="56" t="s">
        <v>16</v>
      </c>
      <c r="I136" s="56" t="s">
        <v>16</v>
      </c>
      <c r="J136" s="29">
        <f>SUM(K136:P136)</f>
        <v>12000</v>
      </c>
      <c r="K136" s="29">
        <f t="shared" ref="K136:P136" si="77">SUM(K137:K138)</f>
        <v>2000</v>
      </c>
      <c r="L136" s="29">
        <f t="shared" si="77"/>
        <v>2000</v>
      </c>
      <c r="M136" s="29">
        <f t="shared" si="77"/>
        <v>2000</v>
      </c>
      <c r="N136" s="29">
        <f t="shared" si="77"/>
        <v>2000</v>
      </c>
      <c r="O136" s="29">
        <f t="shared" si="77"/>
        <v>2000</v>
      </c>
      <c r="P136" s="29">
        <f t="shared" si="77"/>
        <v>2000</v>
      </c>
      <c r="Q136" s="116" t="s">
        <v>131</v>
      </c>
      <c r="R136" s="116">
        <v>9</v>
      </c>
      <c r="S136" s="112" t="s">
        <v>124</v>
      </c>
      <c r="T136" s="120" t="s">
        <v>269</v>
      </c>
      <c r="U136" s="120" t="s">
        <v>83</v>
      </c>
    </row>
    <row r="137" spans="1:21" ht="21" customHeight="1" x14ac:dyDescent="0.25">
      <c r="A137" s="112"/>
      <c r="B137" s="120"/>
      <c r="C137" s="120"/>
      <c r="D137" s="65" t="s">
        <v>18</v>
      </c>
      <c r="E137" s="56">
        <v>821</v>
      </c>
      <c r="F137" s="45" t="s">
        <v>28</v>
      </c>
      <c r="G137" s="55" t="s">
        <v>54</v>
      </c>
      <c r="H137" s="52">
        <v>200</v>
      </c>
      <c r="I137" s="56" t="s">
        <v>60</v>
      </c>
      <c r="J137" s="29">
        <f>SUM(K137:P137)</f>
        <v>12000</v>
      </c>
      <c r="K137" s="29">
        <v>2000</v>
      </c>
      <c r="L137" s="29">
        <v>2000</v>
      </c>
      <c r="M137" s="29">
        <v>2000</v>
      </c>
      <c r="N137" s="29">
        <v>2000</v>
      </c>
      <c r="O137" s="29">
        <v>2000</v>
      </c>
      <c r="P137" s="29">
        <v>2000</v>
      </c>
      <c r="Q137" s="116"/>
      <c r="R137" s="116"/>
      <c r="S137" s="112"/>
      <c r="T137" s="120"/>
      <c r="U137" s="120"/>
    </row>
    <row r="138" spans="1:21" ht="168.75" customHeight="1" x14ac:dyDescent="0.25">
      <c r="A138" s="112"/>
      <c r="B138" s="120"/>
      <c r="C138" s="120"/>
      <c r="D138" s="61" t="s">
        <v>20</v>
      </c>
      <c r="E138" s="56" t="s">
        <v>16</v>
      </c>
      <c r="F138" s="55" t="s">
        <v>16</v>
      </c>
      <c r="G138" s="55" t="s">
        <v>16</v>
      </c>
      <c r="H138" s="56" t="s">
        <v>16</v>
      </c>
      <c r="I138" s="55" t="s">
        <v>16</v>
      </c>
      <c r="J138" s="29">
        <f>SUM(K138:P138)</f>
        <v>0</v>
      </c>
      <c r="K138" s="29"/>
      <c r="L138" s="29"/>
      <c r="M138" s="29"/>
      <c r="N138" s="29"/>
      <c r="O138" s="29"/>
      <c r="P138" s="29"/>
      <c r="Q138" s="116"/>
      <c r="R138" s="116"/>
      <c r="S138" s="112"/>
      <c r="T138" s="120"/>
      <c r="U138" s="120"/>
    </row>
    <row r="139" spans="1:21" ht="37.5" customHeight="1" x14ac:dyDescent="0.25">
      <c r="A139" s="88" t="s">
        <v>196</v>
      </c>
      <c r="B139" s="91" t="s">
        <v>309</v>
      </c>
      <c r="C139" s="91" t="s">
        <v>270</v>
      </c>
      <c r="D139" s="81" t="s">
        <v>57</v>
      </c>
      <c r="E139" s="80" t="s">
        <v>16</v>
      </c>
      <c r="F139" s="79" t="s">
        <v>16</v>
      </c>
      <c r="G139" s="79" t="s">
        <v>16</v>
      </c>
      <c r="H139" s="80" t="s">
        <v>16</v>
      </c>
      <c r="I139" s="80" t="s">
        <v>16</v>
      </c>
      <c r="J139" s="29">
        <f t="shared" ref="J139:J141" si="78">SUM(K139:P139)</f>
        <v>12000</v>
      </c>
      <c r="K139" s="29">
        <f>K140+K141</f>
        <v>2000</v>
      </c>
      <c r="L139" s="29">
        <f t="shared" ref="L139:P139" si="79">L140+L141</f>
        <v>2000</v>
      </c>
      <c r="M139" s="29">
        <f t="shared" si="79"/>
        <v>2000</v>
      </c>
      <c r="N139" s="29">
        <f t="shared" si="79"/>
        <v>2000</v>
      </c>
      <c r="O139" s="29">
        <f t="shared" si="79"/>
        <v>2000</v>
      </c>
      <c r="P139" s="29">
        <f t="shared" si="79"/>
        <v>2000</v>
      </c>
      <c r="Q139" s="99" t="s">
        <v>131</v>
      </c>
      <c r="R139" s="99">
        <v>9</v>
      </c>
      <c r="S139" s="88" t="s">
        <v>124</v>
      </c>
      <c r="T139" s="91" t="s">
        <v>297</v>
      </c>
      <c r="U139" s="91" t="s">
        <v>102</v>
      </c>
    </row>
    <row r="140" spans="1:21" ht="19.5" customHeight="1" x14ac:dyDescent="0.25">
      <c r="A140" s="89"/>
      <c r="B140" s="92"/>
      <c r="C140" s="92"/>
      <c r="D140" s="81" t="s">
        <v>18</v>
      </c>
      <c r="E140" s="80">
        <v>821</v>
      </c>
      <c r="F140" s="79" t="s">
        <v>28</v>
      </c>
      <c r="G140" s="79" t="s">
        <v>54</v>
      </c>
      <c r="H140" s="80">
        <v>600</v>
      </c>
      <c r="I140" s="80" t="s">
        <v>141</v>
      </c>
      <c r="J140" s="29">
        <f t="shared" si="78"/>
        <v>12000</v>
      </c>
      <c r="K140" s="29">
        <v>2000</v>
      </c>
      <c r="L140" s="29">
        <v>2000</v>
      </c>
      <c r="M140" s="29">
        <v>2000</v>
      </c>
      <c r="N140" s="29">
        <v>2000</v>
      </c>
      <c r="O140" s="29">
        <v>2000</v>
      </c>
      <c r="P140" s="29">
        <v>2000</v>
      </c>
      <c r="Q140" s="94"/>
      <c r="R140" s="94"/>
      <c r="S140" s="89"/>
      <c r="T140" s="92"/>
      <c r="U140" s="92"/>
    </row>
    <row r="141" spans="1:21" ht="167.25" customHeight="1" x14ac:dyDescent="0.25">
      <c r="A141" s="90"/>
      <c r="B141" s="93"/>
      <c r="C141" s="93"/>
      <c r="D141" s="81" t="s">
        <v>20</v>
      </c>
      <c r="E141" s="80" t="s">
        <v>16</v>
      </c>
      <c r="F141" s="79" t="s">
        <v>16</v>
      </c>
      <c r="G141" s="79" t="s">
        <v>16</v>
      </c>
      <c r="H141" s="80" t="s">
        <v>16</v>
      </c>
      <c r="I141" s="80" t="s">
        <v>16</v>
      </c>
      <c r="J141" s="29">
        <f t="shared" si="78"/>
        <v>0</v>
      </c>
      <c r="K141" s="29"/>
      <c r="L141" s="29"/>
      <c r="M141" s="29"/>
      <c r="N141" s="29"/>
      <c r="O141" s="29"/>
      <c r="P141" s="29"/>
      <c r="Q141" s="95"/>
      <c r="R141" s="95"/>
      <c r="S141" s="90"/>
      <c r="T141" s="93"/>
      <c r="U141" s="93"/>
    </row>
    <row r="142" spans="1:21" ht="28.5" customHeight="1" x14ac:dyDescent="0.25">
      <c r="A142" s="125" t="s">
        <v>274</v>
      </c>
      <c r="B142" s="126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7"/>
    </row>
    <row r="143" spans="1:21" ht="48.75" customHeight="1" x14ac:dyDescent="0.25">
      <c r="A143" s="112" t="s">
        <v>123</v>
      </c>
      <c r="B143" s="120" t="s">
        <v>282</v>
      </c>
      <c r="C143" s="120" t="s">
        <v>293</v>
      </c>
      <c r="D143" s="61" t="s">
        <v>24</v>
      </c>
      <c r="E143" s="56" t="s">
        <v>16</v>
      </c>
      <c r="F143" s="56" t="s">
        <v>16</v>
      </c>
      <c r="G143" s="99" t="s">
        <v>199</v>
      </c>
      <c r="H143" s="56" t="s">
        <v>16</v>
      </c>
      <c r="I143" s="56" t="s">
        <v>16</v>
      </c>
      <c r="J143" s="29"/>
      <c r="K143" s="29"/>
      <c r="L143" s="29"/>
      <c r="M143" s="29"/>
      <c r="N143" s="29"/>
      <c r="O143" s="29"/>
      <c r="P143" s="29"/>
      <c r="Q143" s="116" t="s">
        <v>130</v>
      </c>
      <c r="R143" s="116">
        <v>9</v>
      </c>
      <c r="S143" s="112" t="s">
        <v>123</v>
      </c>
      <c r="T143" s="116" t="s">
        <v>16</v>
      </c>
      <c r="U143" s="116" t="s">
        <v>16</v>
      </c>
    </row>
    <row r="144" spans="1:21" ht="32.25" customHeight="1" x14ac:dyDescent="0.25">
      <c r="A144" s="112"/>
      <c r="B144" s="120"/>
      <c r="C144" s="120"/>
      <c r="D144" s="61" t="s">
        <v>18</v>
      </c>
      <c r="E144" s="56" t="s">
        <v>16</v>
      </c>
      <c r="F144" s="56" t="s">
        <v>16</v>
      </c>
      <c r="G144" s="94"/>
      <c r="H144" s="56" t="s">
        <v>16</v>
      </c>
      <c r="I144" s="56" t="s">
        <v>16</v>
      </c>
      <c r="J144" s="29"/>
      <c r="K144" s="29"/>
      <c r="L144" s="29"/>
      <c r="M144" s="29"/>
      <c r="N144" s="29"/>
      <c r="O144" s="29"/>
      <c r="P144" s="29"/>
      <c r="Q144" s="116"/>
      <c r="R144" s="116"/>
      <c r="S144" s="112"/>
      <c r="T144" s="116"/>
      <c r="U144" s="116"/>
    </row>
    <row r="145" spans="1:21" ht="40.5" customHeight="1" x14ac:dyDescent="0.25">
      <c r="A145" s="112"/>
      <c r="B145" s="120"/>
      <c r="C145" s="120"/>
      <c r="D145" s="61" t="s">
        <v>20</v>
      </c>
      <c r="E145" s="56" t="s">
        <v>16</v>
      </c>
      <c r="F145" s="56" t="s">
        <v>16</v>
      </c>
      <c r="G145" s="95"/>
      <c r="H145" s="56" t="s">
        <v>16</v>
      </c>
      <c r="I145" s="56" t="s">
        <v>16</v>
      </c>
      <c r="J145" s="29"/>
      <c r="K145" s="29"/>
      <c r="L145" s="29"/>
      <c r="M145" s="29"/>
      <c r="N145" s="29"/>
      <c r="O145" s="29"/>
      <c r="P145" s="29"/>
      <c r="Q145" s="116"/>
      <c r="R145" s="116"/>
      <c r="S145" s="112"/>
      <c r="T145" s="116"/>
      <c r="U145" s="116"/>
    </row>
    <row r="146" spans="1:21" s="21" customFormat="1" ht="42" customHeight="1" x14ac:dyDescent="0.25">
      <c r="A146" s="112" t="s">
        <v>197</v>
      </c>
      <c r="B146" s="120" t="s">
        <v>201</v>
      </c>
      <c r="C146" s="120" t="s">
        <v>138</v>
      </c>
      <c r="D146" s="61" t="s">
        <v>24</v>
      </c>
      <c r="E146" s="56" t="s">
        <v>16</v>
      </c>
      <c r="F146" s="56" t="s">
        <v>16</v>
      </c>
      <c r="G146" s="56" t="s">
        <v>16</v>
      </c>
      <c r="H146" s="56" t="s">
        <v>16</v>
      </c>
      <c r="I146" s="56" t="s">
        <v>16</v>
      </c>
      <c r="J146" s="29"/>
      <c r="K146" s="29"/>
      <c r="L146" s="29"/>
      <c r="M146" s="29"/>
      <c r="N146" s="29"/>
      <c r="O146" s="29"/>
      <c r="P146" s="29"/>
      <c r="Q146" s="116" t="s">
        <v>139</v>
      </c>
      <c r="R146" s="116">
        <v>9</v>
      </c>
      <c r="S146" s="88" t="s">
        <v>123</v>
      </c>
      <c r="T146" s="91" t="s">
        <v>229</v>
      </c>
      <c r="U146" s="91" t="s">
        <v>222</v>
      </c>
    </row>
    <row r="147" spans="1:21" s="21" customFormat="1" ht="18.75" x14ac:dyDescent="0.25">
      <c r="A147" s="112"/>
      <c r="B147" s="120"/>
      <c r="C147" s="120"/>
      <c r="D147" s="61" t="s">
        <v>18</v>
      </c>
      <c r="E147" s="56" t="s">
        <v>16</v>
      </c>
      <c r="F147" s="56" t="s">
        <v>16</v>
      </c>
      <c r="G147" s="56" t="s">
        <v>16</v>
      </c>
      <c r="H147" s="56" t="s">
        <v>16</v>
      </c>
      <c r="I147" s="56" t="s">
        <v>16</v>
      </c>
      <c r="J147" s="29"/>
      <c r="K147" s="29"/>
      <c r="L147" s="29"/>
      <c r="M147" s="29"/>
      <c r="N147" s="29"/>
      <c r="O147" s="29"/>
      <c r="P147" s="29"/>
      <c r="Q147" s="116"/>
      <c r="R147" s="116"/>
      <c r="S147" s="89"/>
      <c r="T147" s="92"/>
      <c r="U147" s="92"/>
    </row>
    <row r="148" spans="1:21" s="21" customFormat="1" ht="117.75" customHeight="1" x14ac:dyDescent="0.25">
      <c r="A148" s="112"/>
      <c r="B148" s="120"/>
      <c r="C148" s="120"/>
      <c r="D148" s="61" t="s">
        <v>20</v>
      </c>
      <c r="E148" s="56" t="s">
        <v>16</v>
      </c>
      <c r="F148" s="56" t="s">
        <v>16</v>
      </c>
      <c r="G148" s="56" t="s">
        <v>16</v>
      </c>
      <c r="H148" s="56" t="s">
        <v>16</v>
      </c>
      <c r="I148" s="56" t="s">
        <v>16</v>
      </c>
      <c r="J148" s="29"/>
      <c r="K148" s="29"/>
      <c r="L148" s="29"/>
      <c r="M148" s="29"/>
      <c r="N148" s="29"/>
      <c r="O148" s="29"/>
      <c r="P148" s="29"/>
      <c r="Q148" s="116"/>
      <c r="R148" s="116"/>
      <c r="S148" s="89"/>
      <c r="T148" s="93"/>
      <c r="U148" s="93"/>
    </row>
    <row r="149" spans="1:21" s="21" customFormat="1" ht="46.5" customHeight="1" x14ac:dyDescent="0.25">
      <c r="A149" s="112" t="s">
        <v>198</v>
      </c>
      <c r="B149" s="91" t="s">
        <v>271</v>
      </c>
      <c r="C149" s="120" t="s">
        <v>27</v>
      </c>
      <c r="D149" s="61" t="s">
        <v>24</v>
      </c>
      <c r="E149" s="56" t="s">
        <v>16</v>
      </c>
      <c r="F149" s="56" t="s">
        <v>16</v>
      </c>
      <c r="G149" s="56" t="s">
        <v>16</v>
      </c>
      <c r="H149" s="56" t="s">
        <v>16</v>
      </c>
      <c r="I149" s="56" t="s">
        <v>16</v>
      </c>
      <c r="J149" s="29"/>
      <c r="K149" s="29"/>
      <c r="L149" s="29"/>
      <c r="M149" s="29"/>
      <c r="N149" s="29"/>
      <c r="O149" s="29"/>
      <c r="P149" s="29"/>
      <c r="Q149" s="116" t="s">
        <v>139</v>
      </c>
      <c r="R149" s="116">
        <v>9</v>
      </c>
      <c r="S149" s="88" t="s">
        <v>123</v>
      </c>
      <c r="T149" s="91" t="s">
        <v>230</v>
      </c>
      <c r="U149" s="91" t="s">
        <v>244</v>
      </c>
    </row>
    <row r="150" spans="1:21" s="21" customFormat="1" ht="18.75" x14ac:dyDescent="0.25">
      <c r="A150" s="112"/>
      <c r="B150" s="92"/>
      <c r="C150" s="120"/>
      <c r="D150" s="61" t="s">
        <v>18</v>
      </c>
      <c r="E150" s="56" t="s">
        <v>16</v>
      </c>
      <c r="F150" s="56" t="s">
        <v>16</v>
      </c>
      <c r="G150" s="56" t="s">
        <v>16</v>
      </c>
      <c r="H150" s="56" t="s">
        <v>16</v>
      </c>
      <c r="I150" s="56" t="s">
        <v>16</v>
      </c>
      <c r="J150" s="29"/>
      <c r="K150" s="29"/>
      <c r="L150" s="29"/>
      <c r="M150" s="29"/>
      <c r="N150" s="29"/>
      <c r="O150" s="29"/>
      <c r="P150" s="29"/>
      <c r="Q150" s="116"/>
      <c r="R150" s="116"/>
      <c r="S150" s="89"/>
      <c r="T150" s="92"/>
      <c r="U150" s="92"/>
    </row>
    <row r="151" spans="1:21" s="21" customFormat="1" ht="117" customHeight="1" x14ac:dyDescent="0.25">
      <c r="A151" s="112"/>
      <c r="B151" s="93"/>
      <c r="C151" s="120"/>
      <c r="D151" s="61" t="s">
        <v>20</v>
      </c>
      <c r="E151" s="56" t="s">
        <v>16</v>
      </c>
      <c r="F151" s="56" t="s">
        <v>16</v>
      </c>
      <c r="G151" s="56" t="s">
        <v>16</v>
      </c>
      <c r="H151" s="56" t="s">
        <v>16</v>
      </c>
      <c r="I151" s="56" t="s">
        <v>16</v>
      </c>
      <c r="J151" s="29"/>
      <c r="K151" s="29"/>
      <c r="L151" s="29"/>
      <c r="M151" s="29"/>
      <c r="N151" s="29"/>
      <c r="O151" s="29"/>
      <c r="P151" s="29"/>
      <c r="Q151" s="116"/>
      <c r="R151" s="116"/>
      <c r="S151" s="89"/>
      <c r="T151" s="93"/>
      <c r="U151" s="93"/>
    </row>
    <row r="152" spans="1:21" ht="37.5" customHeight="1" x14ac:dyDescent="0.25">
      <c r="A152" s="99">
        <v>2</v>
      </c>
      <c r="B152" s="91" t="s">
        <v>254</v>
      </c>
      <c r="C152" s="91" t="s">
        <v>27</v>
      </c>
      <c r="D152" s="61" t="s">
        <v>24</v>
      </c>
      <c r="E152" s="56" t="s">
        <v>16</v>
      </c>
      <c r="F152" s="55" t="s">
        <v>16</v>
      </c>
      <c r="G152" s="55" t="s">
        <v>16</v>
      </c>
      <c r="H152" s="56" t="s">
        <v>16</v>
      </c>
      <c r="I152" s="56" t="s">
        <v>16</v>
      </c>
      <c r="J152" s="29">
        <f>K152+L152+M152+N152+O152+P152</f>
        <v>1297288.3</v>
      </c>
      <c r="K152" s="29">
        <f>K153+K154+K155</f>
        <v>262623.09999999998</v>
      </c>
      <c r="L152" s="29">
        <f t="shared" ref="L152:P152" si="80">L153+L154+L155</f>
        <v>206109.4</v>
      </c>
      <c r="M152" s="29">
        <f t="shared" si="80"/>
        <v>224976.8</v>
      </c>
      <c r="N152" s="29">
        <f t="shared" si="80"/>
        <v>201193</v>
      </c>
      <c r="O152" s="29">
        <f t="shared" si="80"/>
        <v>201193</v>
      </c>
      <c r="P152" s="29">
        <f t="shared" si="80"/>
        <v>201193</v>
      </c>
      <c r="Q152" s="99" t="s">
        <v>16</v>
      </c>
      <c r="R152" s="99" t="s">
        <v>16</v>
      </c>
      <c r="S152" s="99" t="s">
        <v>16</v>
      </c>
      <c r="T152" s="99" t="s">
        <v>16</v>
      </c>
      <c r="U152" s="99" t="s">
        <v>16</v>
      </c>
    </row>
    <row r="153" spans="1:21" ht="18.75" x14ac:dyDescent="0.25">
      <c r="A153" s="95"/>
      <c r="B153" s="93"/>
      <c r="C153" s="93"/>
      <c r="D153" s="57" t="s">
        <v>18</v>
      </c>
      <c r="E153" s="56">
        <v>821</v>
      </c>
      <c r="F153" s="55" t="s">
        <v>16</v>
      </c>
      <c r="G153" s="55" t="s">
        <v>64</v>
      </c>
      <c r="H153" s="56" t="s">
        <v>16</v>
      </c>
      <c r="I153" s="56" t="s">
        <v>16</v>
      </c>
      <c r="J153" s="29">
        <f>K153+L153+M153+N153+O153+P153</f>
        <v>885000</v>
      </c>
      <c r="K153" s="29">
        <f>K159+K167+K181</f>
        <v>147500</v>
      </c>
      <c r="L153" s="29">
        <f t="shared" ref="K153:P155" si="81">L163+L167+L181</f>
        <v>147500</v>
      </c>
      <c r="M153" s="29">
        <f t="shared" si="81"/>
        <v>147500</v>
      </c>
      <c r="N153" s="29">
        <f t="shared" si="81"/>
        <v>147500</v>
      </c>
      <c r="O153" s="29">
        <f t="shared" si="81"/>
        <v>147500</v>
      </c>
      <c r="P153" s="29">
        <f t="shared" si="81"/>
        <v>147500</v>
      </c>
      <c r="Q153" s="95"/>
      <c r="R153" s="95"/>
      <c r="S153" s="95"/>
      <c r="T153" s="95"/>
      <c r="U153" s="95"/>
    </row>
    <row r="154" spans="1:21" ht="37.5" x14ac:dyDescent="0.25">
      <c r="A154" s="91"/>
      <c r="B154" s="91" t="s">
        <v>255</v>
      </c>
      <c r="C154" s="66"/>
      <c r="D154" s="61" t="s">
        <v>20</v>
      </c>
      <c r="E154" s="56">
        <v>821</v>
      </c>
      <c r="F154" s="55" t="s">
        <v>16</v>
      </c>
      <c r="G154" s="19"/>
      <c r="H154" s="56" t="s">
        <v>16</v>
      </c>
      <c r="I154" s="56" t="s">
        <v>16</v>
      </c>
      <c r="J154" s="29">
        <f t="shared" ref="J154:J155" si="82">K154+L154+M154+N154+O154+P154</f>
        <v>71090.3</v>
      </c>
      <c r="K154" s="29">
        <f t="shared" si="81"/>
        <v>42390.1</v>
      </c>
      <c r="L154" s="29">
        <f t="shared" si="81"/>
        <v>4916.3999999999996</v>
      </c>
      <c r="M154" s="29">
        <f t="shared" si="81"/>
        <v>23783.8</v>
      </c>
      <c r="N154" s="29">
        <f t="shared" si="81"/>
        <v>0</v>
      </c>
      <c r="O154" s="29">
        <f t="shared" si="81"/>
        <v>0</v>
      </c>
      <c r="P154" s="29">
        <f t="shared" si="81"/>
        <v>0</v>
      </c>
      <c r="Q154" s="99"/>
      <c r="R154" s="99"/>
      <c r="S154" s="99"/>
      <c r="T154" s="99"/>
      <c r="U154" s="99"/>
    </row>
    <row r="155" spans="1:21" ht="45.75" customHeight="1" x14ac:dyDescent="0.25">
      <c r="A155" s="92"/>
      <c r="B155" s="92"/>
      <c r="C155" s="22"/>
      <c r="D155" s="61" t="s">
        <v>65</v>
      </c>
      <c r="E155" s="56">
        <v>821</v>
      </c>
      <c r="F155" s="55" t="s">
        <v>16</v>
      </c>
      <c r="G155" s="42"/>
      <c r="H155" s="56" t="s">
        <v>16</v>
      </c>
      <c r="I155" s="56" t="s">
        <v>16</v>
      </c>
      <c r="J155" s="29">
        <f t="shared" si="82"/>
        <v>341198</v>
      </c>
      <c r="K155" s="29">
        <f t="shared" si="81"/>
        <v>72733</v>
      </c>
      <c r="L155" s="29">
        <f t="shared" si="81"/>
        <v>53693</v>
      </c>
      <c r="M155" s="29">
        <f t="shared" si="81"/>
        <v>53693</v>
      </c>
      <c r="N155" s="29">
        <f t="shared" si="81"/>
        <v>53693</v>
      </c>
      <c r="O155" s="29">
        <f t="shared" si="81"/>
        <v>53693</v>
      </c>
      <c r="P155" s="29">
        <f t="shared" si="81"/>
        <v>53693</v>
      </c>
      <c r="Q155" s="95"/>
      <c r="R155" s="95"/>
      <c r="S155" s="95"/>
      <c r="T155" s="95"/>
      <c r="U155" s="95"/>
    </row>
    <row r="156" spans="1:21" ht="28.5" customHeight="1" x14ac:dyDescent="0.25">
      <c r="A156" s="106" t="s">
        <v>66</v>
      </c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8"/>
    </row>
    <row r="157" spans="1:21" ht="25.5" customHeight="1" x14ac:dyDescent="0.25">
      <c r="A157" s="106" t="s">
        <v>92</v>
      </c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8"/>
    </row>
    <row r="158" spans="1:21" ht="37.5" customHeight="1" x14ac:dyDescent="0.25">
      <c r="A158" s="88" t="s">
        <v>113</v>
      </c>
      <c r="B158" s="91" t="s">
        <v>272</v>
      </c>
      <c r="C158" s="91" t="s">
        <v>27</v>
      </c>
      <c r="D158" s="61" t="s">
        <v>24</v>
      </c>
      <c r="E158" s="56" t="s">
        <v>16</v>
      </c>
      <c r="F158" s="55" t="s">
        <v>16</v>
      </c>
      <c r="G158" s="55" t="s">
        <v>16</v>
      </c>
      <c r="H158" s="56" t="s">
        <v>16</v>
      </c>
      <c r="I158" s="56" t="s">
        <v>16</v>
      </c>
      <c r="J158" s="29">
        <f t="shared" ref="J158:J172" si="83">SUM(K158:P158)</f>
        <v>73104.600000000006</v>
      </c>
      <c r="K158" s="29">
        <f>K159+K160+K161</f>
        <v>43818.7</v>
      </c>
      <c r="L158" s="29">
        <f t="shared" ref="L158:P158" si="84">L159+L160+L161</f>
        <v>5016.3999999999996</v>
      </c>
      <c r="M158" s="29">
        <f t="shared" si="84"/>
        <v>24269.5</v>
      </c>
      <c r="N158" s="29">
        <f t="shared" si="84"/>
        <v>0</v>
      </c>
      <c r="O158" s="29">
        <f t="shared" si="84"/>
        <v>0</v>
      </c>
      <c r="P158" s="29">
        <f t="shared" si="84"/>
        <v>0</v>
      </c>
      <c r="Q158" s="88" t="s">
        <v>131</v>
      </c>
      <c r="R158" s="99">
        <v>10</v>
      </c>
      <c r="S158" s="88" t="s">
        <v>113</v>
      </c>
      <c r="T158" s="99" t="s">
        <v>16</v>
      </c>
      <c r="U158" s="99" t="s">
        <v>16</v>
      </c>
    </row>
    <row r="159" spans="1:21" ht="18.75" x14ac:dyDescent="0.25">
      <c r="A159" s="89"/>
      <c r="B159" s="92"/>
      <c r="C159" s="92"/>
      <c r="D159" s="49" t="s">
        <v>18</v>
      </c>
      <c r="E159" s="52">
        <v>821</v>
      </c>
      <c r="F159" s="45" t="s">
        <v>16</v>
      </c>
      <c r="G159" s="55" t="s">
        <v>155</v>
      </c>
      <c r="H159" s="52" t="s">
        <v>16</v>
      </c>
      <c r="I159" s="52" t="s">
        <v>16</v>
      </c>
      <c r="J159" s="29">
        <f t="shared" si="83"/>
        <v>2014.3</v>
      </c>
      <c r="K159" s="29">
        <f>K163</f>
        <v>1428.6</v>
      </c>
      <c r="L159" s="29">
        <f t="shared" ref="L159:P159" si="85">L163</f>
        <v>100</v>
      </c>
      <c r="M159" s="29">
        <f t="shared" si="85"/>
        <v>485.7</v>
      </c>
      <c r="N159" s="29">
        <f t="shared" si="85"/>
        <v>0</v>
      </c>
      <c r="O159" s="29">
        <f t="shared" si="85"/>
        <v>0</v>
      </c>
      <c r="P159" s="29">
        <f t="shared" si="85"/>
        <v>0</v>
      </c>
      <c r="Q159" s="89"/>
      <c r="R159" s="94"/>
      <c r="S159" s="89"/>
      <c r="T159" s="94"/>
      <c r="U159" s="94"/>
    </row>
    <row r="160" spans="1:21" ht="37.5" x14ac:dyDescent="0.25">
      <c r="A160" s="89"/>
      <c r="B160" s="92"/>
      <c r="C160" s="92"/>
      <c r="D160" s="61" t="s">
        <v>20</v>
      </c>
      <c r="E160" s="56">
        <v>821</v>
      </c>
      <c r="F160" s="45" t="s">
        <v>16</v>
      </c>
      <c r="G160" s="55" t="s">
        <v>155</v>
      </c>
      <c r="H160" s="56" t="s">
        <v>16</v>
      </c>
      <c r="I160" s="56" t="s">
        <v>16</v>
      </c>
      <c r="J160" s="29">
        <f t="shared" si="83"/>
        <v>71090.3</v>
      </c>
      <c r="K160" s="29">
        <f>K164</f>
        <v>42390.1</v>
      </c>
      <c r="L160" s="29">
        <f t="shared" ref="L160:P160" si="86">L164</f>
        <v>4916.3999999999996</v>
      </c>
      <c r="M160" s="29">
        <f t="shared" si="86"/>
        <v>23783.8</v>
      </c>
      <c r="N160" s="29">
        <f t="shared" si="86"/>
        <v>0</v>
      </c>
      <c r="O160" s="29">
        <f t="shared" si="86"/>
        <v>0</v>
      </c>
      <c r="P160" s="29">
        <f t="shared" si="86"/>
        <v>0</v>
      </c>
      <c r="Q160" s="89"/>
      <c r="R160" s="94"/>
      <c r="S160" s="89"/>
      <c r="T160" s="94"/>
      <c r="U160" s="94"/>
    </row>
    <row r="161" spans="1:21" ht="39.75" customHeight="1" x14ac:dyDescent="0.25">
      <c r="A161" s="90"/>
      <c r="B161" s="93"/>
      <c r="C161" s="93"/>
      <c r="D161" s="61" t="s">
        <v>65</v>
      </c>
      <c r="E161" s="56">
        <v>821</v>
      </c>
      <c r="F161" s="55" t="s">
        <v>16</v>
      </c>
      <c r="G161" s="55" t="s">
        <v>16</v>
      </c>
      <c r="H161" s="55" t="s">
        <v>16</v>
      </c>
      <c r="I161" s="56" t="s">
        <v>16</v>
      </c>
      <c r="J161" s="29">
        <f t="shared" si="83"/>
        <v>0</v>
      </c>
      <c r="K161" s="29"/>
      <c r="L161" s="29"/>
      <c r="M161" s="29"/>
      <c r="N161" s="29"/>
      <c r="O161" s="29"/>
      <c r="P161" s="29"/>
      <c r="Q161" s="90"/>
      <c r="R161" s="95"/>
      <c r="S161" s="90"/>
      <c r="T161" s="95"/>
      <c r="U161" s="95"/>
    </row>
    <row r="162" spans="1:21" ht="37.5" x14ac:dyDescent="0.25">
      <c r="A162" s="88" t="s">
        <v>219</v>
      </c>
      <c r="B162" s="91" t="s">
        <v>165</v>
      </c>
      <c r="C162" s="91" t="s">
        <v>27</v>
      </c>
      <c r="D162" s="61" t="s">
        <v>24</v>
      </c>
      <c r="E162" s="56" t="s">
        <v>16</v>
      </c>
      <c r="F162" s="55" t="s">
        <v>16</v>
      </c>
      <c r="G162" s="55" t="s">
        <v>16</v>
      </c>
      <c r="H162" s="56" t="s">
        <v>16</v>
      </c>
      <c r="I162" s="56" t="s">
        <v>16</v>
      </c>
      <c r="J162" s="29">
        <f t="shared" si="83"/>
        <v>73104.600000000006</v>
      </c>
      <c r="K162" s="29">
        <f>K163+K164+K165</f>
        <v>43818.7</v>
      </c>
      <c r="L162" s="29">
        <f t="shared" ref="L162:P162" si="87">L163+L164+L165</f>
        <v>5016.3999999999996</v>
      </c>
      <c r="M162" s="29">
        <f t="shared" si="87"/>
        <v>24269.5</v>
      </c>
      <c r="N162" s="29">
        <f t="shared" si="87"/>
        <v>0</v>
      </c>
      <c r="O162" s="29">
        <f t="shared" si="87"/>
        <v>0</v>
      </c>
      <c r="P162" s="29">
        <f t="shared" si="87"/>
        <v>0</v>
      </c>
      <c r="Q162" s="88" t="s">
        <v>132</v>
      </c>
      <c r="R162" s="88" t="s">
        <v>109</v>
      </c>
      <c r="S162" s="88" t="s">
        <v>113</v>
      </c>
      <c r="T162" s="91" t="s">
        <v>231</v>
      </c>
      <c r="U162" s="91" t="s">
        <v>224</v>
      </c>
    </row>
    <row r="163" spans="1:21" ht="18.75" x14ac:dyDescent="0.25">
      <c r="A163" s="89"/>
      <c r="B163" s="92"/>
      <c r="C163" s="92"/>
      <c r="D163" s="49" t="s">
        <v>18</v>
      </c>
      <c r="E163" s="52">
        <v>821</v>
      </c>
      <c r="F163" s="45" t="s">
        <v>16</v>
      </c>
      <c r="G163" s="88" t="s">
        <v>166</v>
      </c>
      <c r="H163" s="99">
        <v>500</v>
      </c>
      <c r="I163" s="99" t="s">
        <v>141</v>
      </c>
      <c r="J163" s="29">
        <f t="shared" si="83"/>
        <v>2014.3</v>
      </c>
      <c r="K163" s="29">
        <f>1428.6</f>
        <v>1428.6</v>
      </c>
      <c r="L163" s="29">
        <v>100</v>
      </c>
      <c r="M163" s="29">
        <v>485.7</v>
      </c>
      <c r="N163" s="29">
        <f t="shared" ref="N163:P163" si="88">N164*2/98</f>
        <v>0</v>
      </c>
      <c r="O163" s="29">
        <f t="shared" si="88"/>
        <v>0</v>
      </c>
      <c r="P163" s="29">
        <f t="shared" si="88"/>
        <v>0</v>
      </c>
      <c r="Q163" s="89"/>
      <c r="R163" s="89"/>
      <c r="S163" s="89"/>
      <c r="T163" s="92"/>
      <c r="U163" s="92"/>
    </row>
    <row r="164" spans="1:21" ht="37.5" x14ac:dyDescent="0.25">
      <c r="A164" s="89"/>
      <c r="B164" s="92"/>
      <c r="C164" s="92"/>
      <c r="D164" s="61" t="s">
        <v>20</v>
      </c>
      <c r="E164" s="56">
        <v>821</v>
      </c>
      <c r="F164" s="45" t="s">
        <v>16</v>
      </c>
      <c r="G164" s="90"/>
      <c r="H164" s="95"/>
      <c r="I164" s="95"/>
      <c r="J164" s="29">
        <f t="shared" si="83"/>
        <v>71090.3</v>
      </c>
      <c r="K164" s="29">
        <f>42400-9.9</f>
        <v>42390.1</v>
      </c>
      <c r="L164" s="29">
        <f>4900+16.4</f>
        <v>4916.3999999999996</v>
      </c>
      <c r="M164" s="29">
        <f>23800-16.2</f>
        <v>23783.8</v>
      </c>
      <c r="N164" s="29"/>
      <c r="O164" s="29">
        <f>O177</f>
        <v>0</v>
      </c>
      <c r="P164" s="29">
        <f>P177</f>
        <v>0</v>
      </c>
      <c r="Q164" s="89"/>
      <c r="R164" s="89"/>
      <c r="S164" s="89"/>
      <c r="T164" s="92"/>
      <c r="U164" s="92"/>
    </row>
    <row r="165" spans="1:21" ht="41.25" customHeight="1" x14ac:dyDescent="0.25">
      <c r="A165" s="90"/>
      <c r="B165" s="93"/>
      <c r="C165" s="93"/>
      <c r="D165" s="61" t="s">
        <v>65</v>
      </c>
      <c r="E165" s="56">
        <v>821</v>
      </c>
      <c r="F165" s="55" t="s">
        <v>16</v>
      </c>
      <c r="G165" s="55" t="s">
        <v>16</v>
      </c>
      <c r="H165" s="55" t="s">
        <v>16</v>
      </c>
      <c r="I165" s="56"/>
      <c r="J165" s="29">
        <f t="shared" si="83"/>
        <v>0</v>
      </c>
      <c r="K165" s="29"/>
      <c r="L165" s="29"/>
      <c r="M165" s="29"/>
      <c r="N165" s="29"/>
      <c r="O165" s="29"/>
      <c r="P165" s="29"/>
      <c r="Q165" s="90"/>
      <c r="R165" s="90"/>
      <c r="S165" s="90"/>
      <c r="T165" s="93"/>
      <c r="U165" s="93"/>
    </row>
    <row r="166" spans="1:21" ht="52.5" customHeight="1" x14ac:dyDescent="0.25">
      <c r="A166" s="46" t="s">
        <v>128</v>
      </c>
      <c r="B166" s="91" t="s">
        <v>245</v>
      </c>
      <c r="C166" s="91" t="s">
        <v>27</v>
      </c>
      <c r="D166" s="61" t="s">
        <v>24</v>
      </c>
      <c r="E166" s="56" t="s">
        <v>16</v>
      </c>
      <c r="F166" s="55" t="s">
        <v>16</v>
      </c>
      <c r="G166" s="55" t="s">
        <v>16</v>
      </c>
      <c r="H166" s="56" t="s">
        <v>16</v>
      </c>
      <c r="I166" s="56" t="s">
        <v>16</v>
      </c>
      <c r="J166" s="29">
        <f t="shared" si="83"/>
        <v>1149183.7</v>
      </c>
      <c r="K166" s="29">
        <f>K167+K168+K169</f>
        <v>206304.4</v>
      </c>
      <c r="L166" s="29">
        <f t="shared" ref="L166:P166" si="89">L167+L168+L169</f>
        <v>188593</v>
      </c>
      <c r="M166" s="29">
        <f t="shared" si="89"/>
        <v>188207.3</v>
      </c>
      <c r="N166" s="29">
        <f t="shared" si="89"/>
        <v>188693</v>
      </c>
      <c r="O166" s="29">
        <f t="shared" si="89"/>
        <v>188693</v>
      </c>
      <c r="P166" s="29">
        <f t="shared" si="89"/>
        <v>188693</v>
      </c>
      <c r="Q166" s="99" t="s">
        <v>131</v>
      </c>
      <c r="R166" s="99">
        <v>10</v>
      </c>
      <c r="S166" s="88" t="s">
        <v>200</v>
      </c>
      <c r="T166" s="99" t="s">
        <v>16</v>
      </c>
      <c r="U166" s="99" t="s">
        <v>16</v>
      </c>
    </row>
    <row r="167" spans="1:21" ht="30.75" customHeight="1" x14ac:dyDescent="0.25">
      <c r="A167" s="44"/>
      <c r="B167" s="92"/>
      <c r="C167" s="92"/>
      <c r="D167" s="49" t="s">
        <v>18</v>
      </c>
      <c r="E167" s="52">
        <v>821</v>
      </c>
      <c r="F167" s="54" t="s">
        <v>16</v>
      </c>
      <c r="G167" s="47" t="s">
        <v>68</v>
      </c>
      <c r="H167" s="65">
        <v>500</v>
      </c>
      <c r="I167" s="52" t="s">
        <v>67</v>
      </c>
      <c r="J167" s="29">
        <f t="shared" si="83"/>
        <v>807985.7</v>
      </c>
      <c r="K167" s="29">
        <f>K171+K176</f>
        <v>133571.4</v>
      </c>
      <c r="L167" s="29">
        <f t="shared" ref="K167:P169" si="90">L171+L176</f>
        <v>134900</v>
      </c>
      <c r="M167" s="29">
        <f t="shared" si="90"/>
        <v>134514.29999999999</v>
      </c>
      <c r="N167" s="29">
        <f t="shared" si="90"/>
        <v>135000</v>
      </c>
      <c r="O167" s="29">
        <f t="shared" si="90"/>
        <v>135000</v>
      </c>
      <c r="P167" s="29">
        <f t="shared" si="90"/>
        <v>135000</v>
      </c>
      <c r="Q167" s="94"/>
      <c r="R167" s="94"/>
      <c r="S167" s="89"/>
      <c r="T167" s="94"/>
      <c r="U167" s="94"/>
    </row>
    <row r="168" spans="1:21" ht="45.75" customHeight="1" x14ac:dyDescent="0.25">
      <c r="A168" s="46"/>
      <c r="B168" s="92"/>
      <c r="C168" s="92"/>
      <c r="D168" s="61" t="s">
        <v>20</v>
      </c>
      <c r="E168" s="56">
        <v>821</v>
      </c>
      <c r="F168" s="45" t="s">
        <v>16</v>
      </c>
      <c r="G168" s="55" t="s">
        <v>16</v>
      </c>
      <c r="H168" s="55" t="s">
        <v>16</v>
      </c>
      <c r="I168" s="55" t="s">
        <v>16</v>
      </c>
      <c r="J168" s="29">
        <f t="shared" si="83"/>
        <v>0</v>
      </c>
      <c r="K168" s="29">
        <f t="shared" si="90"/>
        <v>0</v>
      </c>
      <c r="L168" s="29">
        <f t="shared" si="90"/>
        <v>0</v>
      </c>
      <c r="M168" s="29">
        <f t="shared" si="90"/>
        <v>0</v>
      </c>
      <c r="N168" s="29">
        <f t="shared" si="90"/>
        <v>0</v>
      </c>
      <c r="O168" s="29">
        <f t="shared" si="90"/>
        <v>0</v>
      </c>
      <c r="P168" s="29">
        <f t="shared" si="90"/>
        <v>0</v>
      </c>
      <c r="Q168" s="94"/>
      <c r="R168" s="94"/>
      <c r="S168" s="89"/>
      <c r="T168" s="94"/>
      <c r="U168" s="94"/>
    </row>
    <row r="169" spans="1:21" ht="87" customHeight="1" x14ac:dyDescent="0.25">
      <c r="A169" s="46"/>
      <c r="B169" s="93"/>
      <c r="C169" s="93"/>
      <c r="D169" s="61" t="s">
        <v>65</v>
      </c>
      <c r="E169" s="56">
        <v>821</v>
      </c>
      <c r="F169" s="55" t="s">
        <v>16</v>
      </c>
      <c r="G169" s="55" t="s">
        <v>16</v>
      </c>
      <c r="H169" s="56">
        <v>500</v>
      </c>
      <c r="I169" s="56" t="s">
        <v>67</v>
      </c>
      <c r="J169" s="29">
        <f t="shared" si="83"/>
        <v>341198</v>
      </c>
      <c r="K169" s="29">
        <f t="shared" si="90"/>
        <v>72733</v>
      </c>
      <c r="L169" s="29">
        <f t="shared" si="90"/>
        <v>53693</v>
      </c>
      <c r="M169" s="29">
        <f t="shared" si="90"/>
        <v>53693</v>
      </c>
      <c r="N169" s="29">
        <f t="shared" si="90"/>
        <v>53693</v>
      </c>
      <c r="O169" s="29">
        <f t="shared" si="90"/>
        <v>53693</v>
      </c>
      <c r="P169" s="29">
        <f t="shared" si="90"/>
        <v>53693</v>
      </c>
      <c r="Q169" s="95"/>
      <c r="R169" s="95"/>
      <c r="S169" s="90"/>
      <c r="T169" s="95"/>
      <c r="U169" s="95"/>
    </row>
    <row r="170" spans="1:21" ht="37.5" x14ac:dyDescent="0.25">
      <c r="A170" s="88" t="s">
        <v>148</v>
      </c>
      <c r="B170" s="91" t="s">
        <v>167</v>
      </c>
      <c r="C170" s="91" t="s">
        <v>27</v>
      </c>
      <c r="D170" s="61" t="s">
        <v>24</v>
      </c>
      <c r="E170" s="56" t="s">
        <v>16</v>
      </c>
      <c r="F170" s="55" t="s">
        <v>16</v>
      </c>
      <c r="G170" s="55" t="s">
        <v>16</v>
      </c>
      <c r="H170" s="56" t="s">
        <v>16</v>
      </c>
      <c r="I170" s="56" t="s">
        <v>16</v>
      </c>
      <c r="J170" s="29">
        <f>SUM(K170:P170)</f>
        <v>230985.7</v>
      </c>
      <c r="K170" s="29">
        <f>K171+K172+K173</f>
        <v>34071.4</v>
      </c>
      <c r="L170" s="29">
        <f t="shared" ref="L170:P170" si="91">L171+L172+L173</f>
        <v>39400</v>
      </c>
      <c r="M170" s="29">
        <f t="shared" si="91"/>
        <v>39014.300000000003</v>
      </c>
      <c r="N170" s="29">
        <f t="shared" si="91"/>
        <v>39500</v>
      </c>
      <c r="O170" s="29">
        <f t="shared" si="91"/>
        <v>39500</v>
      </c>
      <c r="P170" s="29">
        <f t="shared" si="91"/>
        <v>39500</v>
      </c>
      <c r="Q170" s="88" t="s">
        <v>131</v>
      </c>
      <c r="R170" s="88" t="s">
        <v>109</v>
      </c>
      <c r="S170" s="88" t="s">
        <v>113</v>
      </c>
      <c r="T170" s="91" t="s">
        <v>168</v>
      </c>
      <c r="U170" s="91" t="s">
        <v>153</v>
      </c>
    </row>
    <row r="171" spans="1:21" ht="18.75" x14ac:dyDescent="0.25">
      <c r="A171" s="89"/>
      <c r="B171" s="92"/>
      <c r="C171" s="92"/>
      <c r="D171" s="65" t="s">
        <v>18</v>
      </c>
      <c r="E171" s="52">
        <v>821</v>
      </c>
      <c r="F171" s="54" t="s">
        <v>16</v>
      </c>
      <c r="G171" s="47" t="s">
        <v>68</v>
      </c>
      <c r="H171" s="65">
        <v>500</v>
      </c>
      <c r="I171" s="52" t="s">
        <v>67</v>
      </c>
      <c r="J171" s="29">
        <f>SUM(K171:P171)</f>
        <v>207985.7</v>
      </c>
      <c r="K171" s="29">
        <v>33571.4</v>
      </c>
      <c r="L171" s="29">
        <f t="shared" ref="L171:M171" si="92">35000-L163</f>
        <v>34900</v>
      </c>
      <c r="M171" s="29">
        <f t="shared" si="92"/>
        <v>34514.300000000003</v>
      </c>
      <c r="N171" s="29">
        <f>35000-N163</f>
        <v>35000</v>
      </c>
      <c r="O171" s="29">
        <f>35000-O163</f>
        <v>35000</v>
      </c>
      <c r="P171" s="29">
        <f t="shared" ref="P171" si="93">35000-P163</f>
        <v>35000</v>
      </c>
      <c r="Q171" s="89"/>
      <c r="R171" s="89"/>
      <c r="S171" s="89"/>
      <c r="T171" s="92"/>
      <c r="U171" s="92"/>
    </row>
    <row r="172" spans="1:21" ht="37.5" x14ac:dyDescent="0.25">
      <c r="A172" s="89"/>
      <c r="B172" s="92"/>
      <c r="C172" s="92"/>
      <c r="D172" s="61" t="s">
        <v>20</v>
      </c>
      <c r="E172" s="56" t="s">
        <v>16</v>
      </c>
      <c r="F172" s="55" t="s">
        <v>16</v>
      </c>
      <c r="G172" s="55" t="s">
        <v>16</v>
      </c>
      <c r="H172" s="56" t="s">
        <v>16</v>
      </c>
      <c r="I172" s="56" t="s">
        <v>16</v>
      </c>
      <c r="J172" s="29">
        <f t="shared" si="83"/>
        <v>0</v>
      </c>
      <c r="K172" s="29"/>
      <c r="L172" s="29"/>
      <c r="M172" s="29"/>
      <c r="N172" s="29"/>
      <c r="O172" s="29">
        <f>O182</f>
        <v>0</v>
      </c>
      <c r="P172" s="29">
        <f>P182</f>
        <v>0</v>
      </c>
      <c r="Q172" s="89"/>
      <c r="R172" s="89"/>
      <c r="S172" s="89"/>
      <c r="T172" s="92"/>
      <c r="U172" s="92"/>
    </row>
    <row r="173" spans="1:21" ht="165" customHeight="1" x14ac:dyDescent="0.25">
      <c r="A173" s="90"/>
      <c r="B173" s="93"/>
      <c r="C173" s="93"/>
      <c r="D173" s="61" t="s">
        <v>65</v>
      </c>
      <c r="E173" s="56" t="s">
        <v>16</v>
      </c>
      <c r="F173" s="55" t="s">
        <v>16</v>
      </c>
      <c r="G173" s="55" t="s">
        <v>16</v>
      </c>
      <c r="H173" s="56" t="s">
        <v>16</v>
      </c>
      <c r="I173" s="56" t="s">
        <v>16</v>
      </c>
      <c r="J173" s="29">
        <f>SUM(K173:P173)</f>
        <v>23000</v>
      </c>
      <c r="K173" s="29">
        <v>500</v>
      </c>
      <c r="L173" s="29">
        <v>4500</v>
      </c>
      <c r="M173" s="29">
        <v>4500</v>
      </c>
      <c r="N173" s="29">
        <v>4500</v>
      </c>
      <c r="O173" s="29">
        <v>4500</v>
      </c>
      <c r="P173" s="29">
        <v>4500</v>
      </c>
      <c r="Q173" s="90"/>
      <c r="R173" s="90"/>
      <c r="S173" s="90"/>
      <c r="T173" s="93"/>
      <c r="U173" s="93"/>
    </row>
    <row r="174" spans="1:21" ht="27" customHeight="1" x14ac:dyDescent="0.25">
      <c r="A174" s="106" t="s">
        <v>171</v>
      </c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8"/>
    </row>
    <row r="175" spans="1:21" ht="37.5" x14ac:dyDescent="0.25">
      <c r="A175" s="88" t="s">
        <v>147</v>
      </c>
      <c r="B175" s="91" t="s">
        <v>177</v>
      </c>
      <c r="C175" s="91" t="s">
        <v>27</v>
      </c>
      <c r="D175" s="61" t="s">
        <v>24</v>
      </c>
      <c r="E175" s="56" t="s">
        <v>16</v>
      </c>
      <c r="F175" s="55" t="s">
        <v>16</v>
      </c>
      <c r="G175" s="55" t="s">
        <v>16</v>
      </c>
      <c r="H175" s="56" t="s">
        <v>16</v>
      </c>
      <c r="I175" s="56" t="s">
        <v>16</v>
      </c>
      <c r="J175" s="29">
        <f>J176+J177+J178</f>
        <v>918198</v>
      </c>
      <c r="K175" s="29">
        <f>K176+K177+K178</f>
        <v>172233</v>
      </c>
      <c r="L175" s="29">
        <f t="shared" ref="L175:P175" si="94">L176+L177+L178</f>
        <v>149193</v>
      </c>
      <c r="M175" s="29">
        <f t="shared" si="94"/>
        <v>149193</v>
      </c>
      <c r="N175" s="29">
        <f t="shared" si="94"/>
        <v>149193</v>
      </c>
      <c r="O175" s="29">
        <f t="shared" si="94"/>
        <v>149193</v>
      </c>
      <c r="P175" s="29">
        <f t="shared" si="94"/>
        <v>149193</v>
      </c>
      <c r="Q175" s="88" t="s">
        <v>130</v>
      </c>
      <c r="R175" s="88" t="s">
        <v>109</v>
      </c>
      <c r="S175" s="88" t="s">
        <v>126</v>
      </c>
      <c r="T175" s="91" t="s">
        <v>205</v>
      </c>
      <c r="U175" s="91" t="s">
        <v>169</v>
      </c>
    </row>
    <row r="176" spans="1:21" ht="18.75" x14ac:dyDescent="0.25">
      <c r="A176" s="89"/>
      <c r="B176" s="92"/>
      <c r="C176" s="92"/>
      <c r="D176" s="61" t="s">
        <v>18</v>
      </c>
      <c r="E176" s="52">
        <v>821</v>
      </c>
      <c r="F176" s="45" t="s">
        <v>28</v>
      </c>
      <c r="G176" s="45" t="s">
        <v>80</v>
      </c>
      <c r="H176" s="52">
        <v>500</v>
      </c>
      <c r="I176" s="52" t="s">
        <v>81</v>
      </c>
      <c r="J176" s="29">
        <f>SUM(K176:P176)</f>
        <v>600000</v>
      </c>
      <c r="K176" s="29">
        <v>100000</v>
      </c>
      <c r="L176" s="29">
        <v>100000</v>
      </c>
      <c r="M176" s="29">
        <v>100000</v>
      </c>
      <c r="N176" s="29">
        <v>100000</v>
      </c>
      <c r="O176" s="29">
        <v>100000</v>
      </c>
      <c r="P176" s="29">
        <v>100000</v>
      </c>
      <c r="Q176" s="89"/>
      <c r="R176" s="89"/>
      <c r="S176" s="89"/>
      <c r="T176" s="92"/>
      <c r="U176" s="92"/>
    </row>
    <row r="177" spans="1:21" ht="37.5" x14ac:dyDescent="0.25">
      <c r="A177" s="89"/>
      <c r="B177" s="92"/>
      <c r="C177" s="92"/>
      <c r="D177" s="61" t="s">
        <v>20</v>
      </c>
      <c r="E177" s="54"/>
      <c r="F177" s="47"/>
      <c r="G177" s="47"/>
      <c r="H177" s="54"/>
      <c r="I177" s="54"/>
      <c r="J177" s="29"/>
      <c r="K177" s="29"/>
      <c r="L177" s="29"/>
      <c r="M177" s="29"/>
      <c r="N177" s="29"/>
      <c r="O177" s="29"/>
      <c r="P177" s="29"/>
      <c r="Q177" s="89"/>
      <c r="R177" s="89"/>
      <c r="S177" s="89"/>
      <c r="T177" s="92"/>
      <c r="U177" s="92"/>
    </row>
    <row r="178" spans="1:21" ht="165.75" customHeight="1" x14ac:dyDescent="0.25">
      <c r="A178" s="90"/>
      <c r="B178" s="93"/>
      <c r="C178" s="93"/>
      <c r="D178" s="22" t="s">
        <v>65</v>
      </c>
      <c r="E178" s="54">
        <v>821</v>
      </c>
      <c r="F178" s="47" t="s">
        <v>16</v>
      </c>
      <c r="G178" s="47" t="s">
        <v>16</v>
      </c>
      <c r="H178" s="54" t="s">
        <v>16</v>
      </c>
      <c r="I178" s="54" t="s">
        <v>16</v>
      </c>
      <c r="J178" s="9">
        <f>K178+L178+M178+N178+O178+P178</f>
        <v>318198</v>
      </c>
      <c r="K178" s="9">
        <v>72233</v>
      </c>
      <c r="L178" s="9">
        <v>49193</v>
      </c>
      <c r="M178" s="9">
        <v>49193</v>
      </c>
      <c r="N178" s="9">
        <v>49193</v>
      </c>
      <c r="O178" s="9">
        <v>49193</v>
      </c>
      <c r="P178" s="9">
        <v>49193</v>
      </c>
      <c r="Q178" s="90"/>
      <c r="R178" s="90"/>
      <c r="S178" s="90"/>
      <c r="T178" s="93"/>
      <c r="U178" s="93"/>
    </row>
    <row r="179" spans="1:21" ht="29.25" customHeight="1" x14ac:dyDescent="0.25">
      <c r="A179" s="106" t="s">
        <v>93</v>
      </c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8"/>
    </row>
    <row r="180" spans="1:21" ht="37.5" customHeight="1" x14ac:dyDescent="0.25">
      <c r="A180" s="88" t="s">
        <v>126</v>
      </c>
      <c r="B180" s="91" t="s">
        <v>246</v>
      </c>
      <c r="C180" s="91" t="s">
        <v>27</v>
      </c>
      <c r="D180" s="61" t="s">
        <v>69</v>
      </c>
      <c r="E180" s="56" t="s">
        <v>16</v>
      </c>
      <c r="F180" s="55" t="s">
        <v>16</v>
      </c>
      <c r="G180" s="55" t="s">
        <v>16</v>
      </c>
      <c r="H180" s="56" t="s">
        <v>16</v>
      </c>
      <c r="I180" s="56" t="s">
        <v>16</v>
      </c>
      <c r="J180" s="29">
        <f>SUM(K180:P180)</f>
        <v>75000</v>
      </c>
      <c r="K180" s="29">
        <f t="shared" ref="K180:P180" si="95">SUM(K181:K182)</f>
        <v>12500</v>
      </c>
      <c r="L180" s="29">
        <f t="shared" si="95"/>
        <v>12500</v>
      </c>
      <c r="M180" s="29">
        <f t="shared" si="95"/>
        <v>12500</v>
      </c>
      <c r="N180" s="29">
        <f t="shared" si="95"/>
        <v>12500</v>
      </c>
      <c r="O180" s="29">
        <f t="shared" si="95"/>
        <v>12500</v>
      </c>
      <c r="P180" s="29">
        <f t="shared" si="95"/>
        <v>12500</v>
      </c>
      <c r="Q180" s="88" t="s">
        <v>130</v>
      </c>
      <c r="R180" s="99">
        <v>10</v>
      </c>
      <c r="S180" s="88" t="s">
        <v>128</v>
      </c>
      <c r="T180" s="99" t="s">
        <v>16</v>
      </c>
      <c r="U180" s="99" t="s">
        <v>16</v>
      </c>
    </row>
    <row r="181" spans="1:21" ht="18.75" x14ac:dyDescent="0.25">
      <c r="A181" s="89"/>
      <c r="B181" s="92"/>
      <c r="C181" s="92"/>
      <c r="D181" s="65" t="s">
        <v>18</v>
      </c>
      <c r="E181" s="56">
        <v>821</v>
      </c>
      <c r="F181" s="45" t="s">
        <v>16</v>
      </c>
      <c r="G181" s="45" t="s">
        <v>70</v>
      </c>
      <c r="H181" s="52" t="s">
        <v>16</v>
      </c>
      <c r="I181" s="52" t="s">
        <v>16</v>
      </c>
      <c r="J181" s="29">
        <f>K181+L181+M181+N181+O181+P181</f>
        <v>75000</v>
      </c>
      <c r="K181" s="29">
        <f>K185+K190+K195</f>
        <v>12500</v>
      </c>
      <c r="L181" s="29">
        <f t="shared" ref="L181:P181" si="96">L185+L190+L195</f>
        <v>12500</v>
      </c>
      <c r="M181" s="29">
        <f t="shared" si="96"/>
        <v>12500</v>
      </c>
      <c r="N181" s="29">
        <f t="shared" si="96"/>
        <v>12500</v>
      </c>
      <c r="O181" s="29">
        <f t="shared" si="96"/>
        <v>12500</v>
      </c>
      <c r="P181" s="29">
        <f t="shared" si="96"/>
        <v>12500</v>
      </c>
      <c r="Q181" s="94"/>
      <c r="R181" s="94"/>
      <c r="S181" s="89"/>
      <c r="T181" s="94"/>
      <c r="U181" s="94"/>
    </row>
    <row r="182" spans="1:21" ht="41.25" customHeight="1" x14ac:dyDescent="0.25">
      <c r="A182" s="89"/>
      <c r="B182" s="92"/>
      <c r="C182" s="92"/>
      <c r="D182" s="61" t="s">
        <v>20</v>
      </c>
      <c r="E182" s="56" t="s">
        <v>16</v>
      </c>
      <c r="F182" s="55" t="s">
        <v>16</v>
      </c>
      <c r="G182" s="55" t="s">
        <v>16</v>
      </c>
      <c r="H182" s="56" t="s">
        <v>16</v>
      </c>
      <c r="I182" s="56" t="s">
        <v>16</v>
      </c>
      <c r="J182" s="29">
        <f>K182+L182+M182+N182+O182+P182</f>
        <v>0</v>
      </c>
      <c r="K182" s="29">
        <f t="shared" ref="K182:P182" si="97">K187+K192+K197</f>
        <v>0</v>
      </c>
      <c r="L182" s="29">
        <f t="shared" si="97"/>
        <v>0</v>
      </c>
      <c r="M182" s="29">
        <f t="shared" si="97"/>
        <v>0</v>
      </c>
      <c r="N182" s="29">
        <f t="shared" si="97"/>
        <v>0</v>
      </c>
      <c r="O182" s="29">
        <f t="shared" si="97"/>
        <v>0</v>
      </c>
      <c r="P182" s="29">
        <f t="shared" si="97"/>
        <v>0</v>
      </c>
      <c r="Q182" s="94"/>
      <c r="R182" s="94"/>
      <c r="S182" s="89"/>
      <c r="T182" s="94"/>
      <c r="U182" s="94"/>
    </row>
    <row r="183" spans="1:21" ht="45" customHeight="1" x14ac:dyDescent="0.25">
      <c r="A183" s="46"/>
      <c r="B183" s="93"/>
      <c r="C183" s="48"/>
      <c r="D183" s="61" t="s">
        <v>65</v>
      </c>
      <c r="E183" s="56">
        <v>821</v>
      </c>
      <c r="F183" s="55" t="s">
        <v>16</v>
      </c>
      <c r="G183" s="56" t="s">
        <v>16</v>
      </c>
      <c r="H183" s="56" t="s">
        <v>16</v>
      </c>
      <c r="I183" s="55" t="s">
        <v>16</v>
      </c>
      <c r="J183" s="29"/>
      <c r="K183" s="29"/>
      <c r="L183" s="29"/>
      <c r="M183" s="29"/>
      <c r="N183" s="29"/>
      <c r="O183" s="29"/>
      <c r="P183" s="29"/>
      <c r="Q183" s="53"/>
      <c r="R183" s="53"/>
      <c r="S183" s="46"/>
      <c r="T183" s="53"/>
      <c r="U183" s="53"/>
    </row>
    <row r="184" spans="1:21" ht="37.5" customHeight="1" x14ac:dyDescent="0.25">
      <c r="A184" s="88" t="s">
        <v>146</v>
      </c>
      <c r="B184" s="96" t="s">
        <v>170</v>
      </c>
      <c r="C184" s="96" t="s">
        <v>27</v>
      </c>
      <c r="D184" s="61" t="s">
        <v>57</v>
      </c>
      <c r="E184" s="56" t="s">
        <v>16</v>
      </c>
      <c r="F184" s="55" t="s">
        <v>16</v>
      </c>
      <c r="G184" s="55" t="s">
        <v>16</v>
      </c>
      <c r="H184" s="56" t="s">
        <v>16</v>
      </c>
      <c r="I184" s="56" t="s">
        <v>16</v>
      </c>
      <c r="J184" s="29">
        <f>J185+J186+J187</f>
        <v>23514</v>
      </c>
      <c r="K184" s="29">
        <f>K185+K186+K187</f>
        <v>3919</v>
      </c>
      <c r="L184" s="29">
        <f t="shared" ref="L184:P184" si="98">L185+L186+L187</f>
        <v>3919</v>
      </c>
      <c r="M184" s="29">
        <f t="shared" si="98"/>
        <v>3919</v>
      </c>
      <c r="N184" s="29">
        <f t="shared" si="98"/>
        <v>3919</v>
      </c>
      <c r="O184" s="29">
        <f t="shared" si="98"/>
        <v>3919</v>
      </c>
      <c r="P184" s="29">
        <f t="shared" si="98"/>
        <v>3919</v>
      </c>
      <c r="Q184" s="99" t="s">
        <v>130</v>
      </c>
      <c r="R184" s="99">
        <v>10</v>
      </c>
      <c r="S184" s="88" t="s">
        <v>128</v>
      </c>
      <c r="T184" s="91" t="s">
        <v>204</v>
      </c>
      <c r="U184" s="91" t="s">
        <v>71</v>
      </c>
    </row>
    <row r="185" spans="1:21" ht="15" customHeight="1" x14ac:dyDescent="0.25">
      <c r="A185" s="89"/>
      <c r="B185" s="97"/>
      <c r="C185" s="97"/>
      <c r="D185" s="148" t="s">
        <v>18</v>
      </c>
      <c r="E185" s="99">
        <v>821</v>
      </c>
      <c r="F185" s="112" t="s">
        <v>28</v>
      </c>
      <c r="G185" s="99" t="s">
        <v>72</v>
      </c>
      <c r="H185" s="99">
        <v>500</v>
      </c>
      <c r="I185" s="99" t="s">
        <v>73</v>
      </c>
      <c r="J185" s="146">
        <f>K185+L185+M185+N185+O185+P185</f>
        <v>23514</v>
      </c>
      <c r="K185" s="146">
        <v>3919</v>
      </c>
      <c r="L185" s="146">
        <v>3919</v>
      </c>
      <c r="M185" s="146">
        <v>3919</v>
      </c>
      <c r="N185" s="146">
        <v>3919</v>
      </c>
      <c r="O185" s="146">
        <v>3919</v>
      </c>
      <c r="P185" s="146">
        <v>3919</v>
      </c>
      <c r="Q185" s="94"/>
      <c r="R185" s="94"/>
      <c r="S185" s="89"/>
      <c r="T185" s="92"/>
      <c r="U185" s="92"/>
    </row>
    <row r="186" spans="1:21" ht="15.75" customHeight="1" x14ac:dyDescent="0.25">
      <c r="A186" s="89"/>
      <c r="B186" s="97"/>
      <c r="C186" s="97"/>
      <c r="D186" s="148"/>
      <c r="E186" s="95"/>
      <c r="F186" s="112"/>
      <c r="G186" s="95"/>
      <c r="H186" s="95"/>
      <c r="I186" s="95"/>
      <c r="J186" s="147">
        <f t="shared" ref="J186:J187" si="99">K186+L186+M186+N186+O186+P186</f>
        <v>0</v>
      </c>
      <c r="K186" s="147"/>
      <c r="L186" s="147"/>
      <c r="M186" s="147"/>
      <c r="N186" s="147"/>
      <c r="O186" s="147"/>
      <c r="P186" s="147"/>
      <c r="Q186" s="94"/>
      <c r="R186" s="94"/>
      <c r="S186" s="89"/>
      <c r="T186" s="92"/>
      <c r="U186" s="92"/>
    </row>
    <row r="187" spans="1:21" ht="40.5" customHeight="1" x14ac:dyDescent="0.25">
      <c r="A187" s="89"/>
      <c r="B187" s="97"/>
      <c r="C187" s="97"/>
      <c r="D187" s="22" t="s">
        <v>20</v>
      </c>
      <c r="E187" s="54">
        <v>821</v>
      </c>
      <c r="F187" s="47" t="s">
        <v>16</v>
      </c>
      <c r="G187" s="47" t="s">
        <v>16</v>
      </c>
      <c r="H187" s="54" t="s">
        <v>16</v>
      </c>
      <c r="I187" s="47" t="s">
        <v>16</v>
      </c>
      <c r="J187" s="59">
        <f t="shared" si="99"/>
        <v>0</v>
      </c>
      <c r="K187" s="59"/>
      <c r="L187" s="59"/>
      <c r="M187" s="59"/>
      <c r="N187" s="59"/>
      <c r="O187" s="59"/>
      <c r="P187" s="59"/>
      <c r="Q187" s="94"/>
      <c r="R187" s="94"/>
      <c r="S187" s="89"/>
      <c r="T187" s="92"/>
      <c r="U187" s="92"/>
    </row>
    <row r="188" spans="1:21" ht="96" customHeight="1" x14ac:dyDescent="0.25">
      <c r="A188" s="90"/>
      <c r="B188" s="98"/>
      <c r="C188" s="50"/>
      <c r="D188" s="61" t="s">
        <v>65</v>
      </c>
      <c r="E188" s="56">
        <v>821</v>
      </c>
      <c r="F188" s="55" t="s">
        <v>16</v>
      </c>
      <c r="G188" s="56" t="s">
        <v>16</v>
      </c>
      <c r="H188" s="56" t="s">
        <v>16</v>
      </c>
      <c r="I188" s="55" t="s">
        <v>16</v>
      </c>
      <c r="J188" s="59"/>
      <c r="K188" s="59"/>
      <c r="L188" s="59"/>
      <c r="M188" s="59"/>
      <c r="N188" s="59"/>
      <c r="O188" s="59"/>
      <c r="P188" s="59"/>
      <c r="Q188" s="95"/>
      <c r="R188" s="95"/>
      <c r="S188" s="90"/>
      <c r="T188" s="93"/>
      <c r="U188" s="93"/>
    </row>
    <row r="189" spans="1:21" ht="37.5" x14ac:dyDescent="0.25">
      <c r="A189" s="88" t="s">
        <v>145</v>
      </c>
      <c r="B189" s="91" t="s">
        <v>74</v>
      </c>
      <c r="C189" s="49" t="s">
        <v>27</v>
      </c>
      <c r="D189" s="61" t="s">
        <v>75</v>
      </c>
      <c r="E189" s="56" t="s">
        <v>16</v>
      </c>
      <c r="F189" s="55" t="s">
        <v>16</v>
      </c>
      <c r="G189" s="55" t="s">
        <v>16</v>
      </c>
      <c r="H189" s="56" t="s">
        <v>16</v>
      </c>
      <c r="I189" s="56" t="s">
        <v>16</v>
      </c>
      <c r="J189" s="29">
        <f>SUM(K189:P189)</f>
        <v>21000</v>
      </c>
      <c r="K189" s="29">
        <f>K190+K191+K192+K193</f>
        <v>3500</v>
      </c>
      <c r="L189" s="29">
        <f t="shared" ref="L189:P189" si="100">L190+L191+L192+L193</f>
        <v>3500</v>
      </c>
      <c r="M189" s="29">
        <f t="shared" si="100"/>
        <v>3500</v>
      </c>
      <c r="N189" s="29">
        <f t="shared" si="100"/>
        <v>3500</v>
      </c>
      <c r="O189" s="29">
        <f t="shared" si="100"/>
        <v>3500</v>
      </c>
      <c r="P189" s="29">
        <f t="shared" si="100"/>
        <v>3500</v>
      </c>
      <c r="Q189" s="45" t="s">
        <v>130</v>
      </c>
      <c r="R189" s="52">
        <v>10</v>
      </c>
      <c r="S189" s="45" t="s">
        <v>128</v>
      </c>
      <c r="T189" s="91" t="s">
        <v>204</v>
      </c>
      <c r="U189" s="91" t="s">
        <v>71</v>
      </c>
    </row>
    <row r="190" spans="1:21" ht="18.75" x14ac:dyDescent="0.25">
      <c r="A190" s="89"/>
      <c r="B190" s="92"/>
      <c r="C190" s="48"/>
      <c r="D190" s="148" t="s">
        <v>18</v>
      </c>
      <c r="E190" s="99">
        <v>821</v>
      </c>
      <c r="F190" s="88" t="s">
        <v>28</v>
      </c>
      <c r="G190" s="99" t="s">
        <v>72</v>
      </c>
      <c r="H190" s="99">
        <v>500</v>
      </c>
      <c r="I190" s="99" t="s">
        <v>76</v>
      </c>
      <c r="J190" s="117">
        <f>K190+L190+M190+N190+O190+P190</f>
        <v>21000</v>
      </c>
      <c r="K190" s="117">
        <v>3500</v>
      </c>
      <c r="L190" s="117">
        <v>3500</v>
      </c>
      <c r="M190" s="117">
        <v>3500</v>
      </c>
      <c r="N190" s="117">
        <v>3500</v>
      </c>
      <c r="O190" s="117">
        <v>3500</v>
      </c>
      <c r="P190" s="117">
        <v>3500</v>
      </c>
      <c r="Q190" s="46"/>
      <c r="R190" s="53"/>
      <c r="S190" s="46"/>
      <c r="T190" s="92"/>
      <c r="U190" s="92"/>
    </row>
    <row r="191" spans="1:21" x14ac:dyDescent="0.25">
      <c r="A191" s="89"/>
      <c r="B191" s="92"/>
      <c r="C191" s="92"/>
      <c r="D191" s="148"/>
      <c r="E191" s="95"/>
      <c r="F191" s="90"/>
      <c r="G191" s="95"/>
      <c r="H191" s="95"/>
      <c r="I191" s="95"/>
      <c r="J191" s="119">
        <f t="shared" ref="J191:J193" si="101">K191+L191+M191+N191+O191+P191</f>
        <v>0</v>
      </c>
      <c r="K191" s="119"/>
      <c r="L191" s="119"/>
      <c r="M191" s="119"/>
      <c r="N191" s="119"/>
      <c r="O191" s="119"/>
      <c r="P191" s="119"/>
      <c r="Q191" s="89"/>
      <c r="R191" s="89"/>
      <c r="S191" s="89"/>
      <c r="T191" s="92"/>
      <c r="U191" s="92"/>
    </row>
    <row r="192" spans="1:21" ht="37.5" x14ac:dyDescent="0.25">
      <c r="A192" s="89"/>
      <c r="B192" s="92"/>
      <c r="C192" s="92"/>
      <c r="D192" s="61" t="s">
        <v>20</v>
      </c>
      <c r="E192" s="56">
        <v>821</v>
      </c>
      <c r="F192" s="55" t="s">
        <v>16</v>
      </c>
      <c r="G192" s="55" t="s">
        <v>16</v>
      </c>
      <c r="H192" s="56" t="s">
        <v>16</v>
      </c>
      <c r="I192" s="55" t="s">
        <v>16</v>
      </c>
      <c r="J192" s="29">
        <f t="shared" si="101"/>
        <v>0</v>
      </c>
      <c r="K192" s="29"/>
      <c r="L192" s="29"/>
      <c r="M192" s="29"/>
      <c r="N192" s="29"/>
      <c r="O192" s="29"/>
      <c r="P192" s="29"/>
      <c r="Q192" s="89"/>
      <c r="R192" s="89"/>
      <c r="S192" s="89"/>
      <c r="T192" s="92"/>
      <c r="U192" s="92"/>
    </row>
    <row r="193" spans="1:22" ht="101.25" customHeight="1" x14ac:dyDescent="0.25">
      <c r="A193" s="90"/>
      <c r="B193" s="93"/>
      <c r="C193" s="93"/>
      <c r="D193" s="61" t="s">
        <v>65</v>
      </c>
      <c r="E193" s="56">
        <v>821</v>
      </c>
      <c r="F193" s="55" t="s">
        <v>16</v>
      </c>
      <c r="G193" s="56" t="s">
        <v>16</v>
      </c>
      <c r="H193" s="56" t="s">
        <v>16</v>
      </c>
      <c r="I193" s="55" t="s">
        <v>16</v>
      </c>
      <c r="J193" s="29">
        <f t="shared" si="101"/>
        <v>0</v>
      </c>
      <c r="K193" s="29"/>
      <c r="L193" s="29"/>
      <c r="M193" s="29"/>
      <c r="N193" s="29"/>
      <c r="O193" s="29"/>
      <c r="P193" s="29"/>
      <c r="Q193" s="47"/>
      <c r="R193" s="47"/>
      <c r="S193" s="47"/>
      <c r="T193" s="93"/>
      <c r="U193" s="93"/>
    </row>
    <row r="194" spans="1:22" ht="37.5" x14ac:dyDescent="0.25">
      <c r="A194" s="88" t="s">
        <v>144</v>
      </c>
      <c r="B194" s="91" t="s">
        <v>77</v>
      </c>
      <c r="C194" s="91" t="s">
        <v>27</v>
      </c>
      <c r="D194" s="61" t="s">
        <v>78</v>
      </c>
      <c r="E194" s="56" t="s">
        <v>16</v>
      </c>
      <c r="F194" s="55" t="s">
        <v>16</v>
      </c>
      <c r="G194" s="55" t="s">
        <v>16</v>
      </c>
      <c r="H194" s="56" t="s">
        <v>16</v>
      </c>
      <c r="I194" s="56" t="s">
        <v>16</v>
      </c>
      <c r="J194" s="29">
        <f>SUM(K194:P194)</f>
        <v>30486</v>
      </c>
      <c r="K194" s="29">
        <f>K195+K196+K197+K198</f>
        <v>5081</v>
      </c>
      <c r="L194" s="29">
        <f t="shared" ref="L194:P194" si="102">L195+L196+L197+L198</f>
        <v>5081</v>
      </c>
      <c r="M194" s="29">
        <f t="shared" si="102"/>
        <v>5081</v>
      </c>
      <c r="N194" s="29">
        <f t="shared" si="102"/>
        <v>5081</v>
      </c>
      <c r="O194" s="29">
        <f t="shared" si="102"/>
        <v>5081</v>
      </c>
      <c r="P194" s="29">
        <f t="shared" si="102"/>
        <v>5081</v>
      </c>
      <c r="Q194" s="88" t="s">
        <v>130</v>
      </c>
      <c r="R194" s="99">
        <v>10</v>
      </c>
      <c r="S194" s="88" t="s">
        <v>128</v>
      </c>
      <c r="T194" s="91" t="s">
        <v>204</v>
      </c>
      <c r="U194" s="91" t="s">
        <v>71</v>
      </c>
    </row>
    <row r="195" spans="1:22" x14ac:dyDescent="0.25">
      <c r="A195" s="89"/>
      <c r="B195" s="92"/>
      <c r="C195" s="92"/>
      <c r="D195" s="91" t="s">
        <v>18</v>
      </c>
      <c r="E195" s="88">
        <v>821</v>
      </c>
      <c r="F195" s="88" t="s">
        <v>28</v>
      </c>
      <c r="G195" s="99" t="s">
        <v>72</v>
      </c>
      <c r="H195" s="99">
        <v>500</v>
      </c>
      <c r="I195" s="99" t="s">
        <v>79</v>
      </c>
      <c r="J195" s="99">
        <f>SUM(K195:P195)</f>
        <v>30486</v>
      </c>
      <c r="K195" s="117">
        <v>5081</v>
      </c>
      <c r="L195" s="117">
        <v>5081</v>
      </c>
      <c r="M195" s="117">
        <v>5081</v>
      </c>
      <c r="N195" s="117">
        <v>5081</v>
      </c>
      <c r="O195" s="117">
        <v>5081</v>
      </c>
      <c r="P195" s="117">
        <v>5081</v>
      </c>
      <c r="Q195" s="94"/>
      <c r="R195" s="94"/>
      <c r="S195" s="89"/>
      <c r="T195" s="92"/>
      <c r="U195" s="92"/>
    </row>
    <row r="196" spans="1:22" x14ac:dyDescent="0.25">
      <c r="A196" s="89"/>
      <c r="B196" s="92"/>
      <c r="C196" s="92"/>
      <c r="D196" s="93"/>
      <c r="E196" s="90"/>
      <c r="F196" s="90"/>
      <c r="G196" s="95"/>
      <c r="H196" s="95"/>
      <c r="I196" s="95"/>
      <c r="J196" s="95">
        <f>SUM(K196:P196)</f>
        <v>0</v>
      </c>
      <c r="K196" s="119"/>
      <c r="L196" s="119"/>
      <c r="M196" s="119"/>
      <c r="N196" s="119"/>
      <c r="O196" s="119"/>
      <c r="P196" s="119"/>
      <c r="Q196" s="94"/>
      <c r="R196" s="94"/>
      <c r="S196" s="89"/>
      <c r="T196" s="92"/>
      <c r="U196" s="92"/>
    </row>
    <row r="197" spans="1:22" ht="37.5" x14ac:dyDescent="0.25">
      <c r="A197" s="89"/>
      <c r="B197" s="92"/>
      <c r="C197" s="92"/>
      <c r="D197" s="61" t="s">
        <v>20</v>
      </c>
      <c r="E197" s="56">
        <v>821</v>
      </c>
      <c r="F197" s="55" t="s">
        <v>16</v>
      </c>
      <c r="G197" s="55" t="s">
        <v>16</v>
      </c>
      <c r="H197" s="56" t="s">
        <v>16</v>
      </c>
      <c r="I197" s="55" t="s">
        <v>16</v>
      </c>
      <c r="J197" s="29">
        <f>SUM(K197:P197)</f>
        <v>0</v>
      </c>
      <c r="K197" s="29"/>
      <c r="L197" s="29"/>
      <c r="M197" s="29"/>
      <c r="N197" s="29"/>
      <c r="O197" s="29"/>
      <c r="P197" s="29"/>
      <c r="Q197" s="94"/>
      <c r="R197" s="94"/>
      <c r="S197" s="89"/>
      <c r="T197" s="92"/>
      <c r="U197" s="92"/>
    </row>
    <row r="198" spans="1:22" ht="100.5" customHeight="1" x14ac:dyDescent="0.3">
      <c r="A198" s="90"/>
      <c r="B198" s="93"/>
      <c r="C198" s="93"/>
      <c r="D198" s="61" t="s">
        <v>65</v>
      </c>
      <c r="E198" s="56">
        <v>821</v>
      </c>
      <c r="F198" s="55" t="s">
        <v>16</v>
      </c>
      <c r="G198" s="55" t="s">
        <v>16</v>
      </c>
      <c r="H198" s="56" t="s">
        <v>16</v>
      </c>
      <c r="I198" s="55" t="s">
        <v>16</v>
      </c>
      <c r="J198" s="29">
        <f>SUM(K198:P198)</f>
        <v>0</v>
      </c>
      <c r="K198" s="29"/>
      <c r="L198" s="29"/>
      <c r="M198" s="29"/>
      <c r="N198" s="29"/>
      <c r="O198" s="29"/>
      <c r="P198" s="29"/>
      <c r="Q198" s="95"/>
      <c r="R198" s="95"/>
      <c r="S198" s="90"/>
      <c r="T198" s="93"/>
      <c r="U198" s="93"/>
      <c r="V198" s="38" t="s">
        <v>301</v>
      </c>
    </row>
    <row r="200" spans="1:22" s="72" customFormat="1" ht="48" customHeight="1" x14ac:dyDescent="0.6">
      <c r="A200" s="87" t="s">
        <v>298</v>
      </c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</row>
    <row r="201" spans="1:22" s="72" customFormat="1" ht="47.25" customHeight="1" x14ac:dyDescent="0.6">
      <c r="A201" s="85" t="s">
        <v>308</v>
      </c>
      <c r="B201" s="85"/>
      <c r="C201" s="85"/>
      <c r="D201" s="86" t="s">
        <v>307</v>
      </c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73"/>
      <c r="T201" s="74"/>
      <c r="U201" s="74"/>
    </row>
    <row r="202" spans="1:22" s="72" customFormat="1" ht="48" customHeight="1" x14ac:dyDescent="0.6">
      <c r="A202" s="83" t="s">
        <v>299</v>
      </c>
      <c r="B202" s="83"/>
      <c r="C202" s="75" t="s">
        <v>17</v>
      </c>
      <c r="D202" s="86" t="s">
        <v>306</v>
      </c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73"/>
      <c r="T202" s="74"/>
      <c r="U202" s="74"/>
    </row>
    <row r="203" spans="1:22" s="72" customFormat="1" ht="47.25" customHeight="1" x14ac:dyDescent="0.6">
      <c r="A203" s="83" t="s">
        <v>27</v>
      </c>
      <c r="B203" s="83"/>
      <c r="C203" s="76" t="s">
        <v>17</v>
      </c>
      <c r="D203" s="86" t="s">
        <v>305</v>
      </c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</row>
    <row r="204" spans="1:22" s="72" customFormat="1" ht="46.5" customHeight="1" x14ac:dyDescent="0.6">
      <c r="A204" s="83" t="s">
        <v>45</v>
      </c>
      <c r="B204" s="83"/>
      <c r="C204" s="76" t="s">
        <v>17</v>
      </c>
      <c r="D204" s="86" t="s">
        <v>304</v>
      </c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</row>
    <row r="205" spans="1:22" s="72" customFormat="1" ht="47.25" customHeight="1" x14ac:dyDescent="0.6">
      <c r="A205" s="83" t="s">
        <v>48</v>
      </c>
      <c r="B205" s="83"/>
      <c r="C205" s="76" t="s">
        <v>17</v>
      </c>
      <c r="D205" s="86" t="s">
        <v>303</v>
      </c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</row>
    <row r="206" spans="1:22" s="72" customFormat="1" ht="46.5" customHeight="1" x14ac:dyDescent="0.6">
      <c r="A206" s="77" t="s">
        <v>300</v>
      </c>
      <c r="B206" s="77"/>
      <c r="C206" s="76"/>
      <c r="D206" s="86" t="s">
        <v>302</v>
      </c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</row>
    <row r="207" spans="1:22" ht="28.5" customHeight="1" x14ac:dyDescent="0.25">
      <c r="A207" s="84"/>
      <c r="B207" s="84"/>
    </row>
  </sheetData>
  <customSheetViews>
    <customSheetView guid="{36948C73-23F0-4B11-B15A-34CD5AC43A7B}">
      <pageMargins left="0.7" right="0.7" top="0.75" bottom="0.75" header="0.3" footer="0.3"/>
    </customSheetView>
  </customSheetViews>
  <mergeCells count="506">
    <mergeCell ref="B1:U1"/>
    <mergeCell ref="S109:S111"/>
    <mergeCell ref="C126:C128"/>
    <mergeCell ref="Q113:Q116"/>
    <mergeCell ref="R113:R116"/>
    <mergeCell ref="T113:T116"/>
    <mergeCell ref="T123:T125"/>
    <mergeCell ref="U123:U125"/>
    <mergeCell ref="T117:T119"/>
    <mergeCell ref="U117:U119"/>
    <mergeCell ref="S106:S108"/>
    <mergeCell ref="T106:T108"/>
    <mergeCell ref="T120:T122"/>
    <mergeCell ref="B109:B111"/>
    <mergeCell ref="R92:R95"/>
    <mergeCell ref="S92:S95"/>
    <mergeCell ref="T96:T98"/>
    <mergeCell ref="U96:U98"/>
    <mergeCell ref="T102:T105"/>
    <mergeCell ref="U102:U105"/>
    <mergeCell ref="C109:C111"/>
    <mergeCell ref="R117:R119"/>
    <mergeCell ref="S117:S119"/>
    <mergeCell ref="B99:B101"/>
    <mergeCell ref="B180:B183"/>
    <mergeCell ref="D60:D61"/>
    <mergeCell ref="F58:F61"/>
    <mergeCell ref="D66:D68"/>
    <mergeCell ref="F66:F68"/>
    <mergeCell ref="H66:H68"/>
    <mergeCell ref="B57:B61"/>
    <mergeCell ref="C57:C61"/>
    <mergeCell ref="A157:U157"/>
    <mergeCell ref="A96:A98"/>
    <mergeCell ref="B96:B98"/>
    <mergeCell ref="U76:U77"/>
    <mergeCell ref="R76:R77"/>
    <mergeCell ref="S76:S77"/>
    <mergeCell ref="T76:T77"/>
    <mergeCell ref="Q76:Q77"/>
    <mergeCell ref="C133:C134"/>
    <mergeCell ref="U120:U122"/>
    <mergeCell ref="T126:T128"/>
    <mergeCell ref="U126:U128"/>
    <mergeCell ref="C106:C108"/>
    <mergeCell ref="Q106:Q108"/>
    <mergeCell ref="B136:B138"/>
    <mergeCell ref="C136:C138"/>
    <mergeCell ref="S113:S116"/>
    <mergeCell ref="R109:R111"/>
    <mergeCell ref="S158:S161"/>
    <mergeCell ref="T158:T161"/>
    <mergeCell ref="C152:C153"/>
    <mergeCell ref="S152:S153"/>
    <mergeCell ref="T152:T153"/>
    <mergeCell ref="U152:U153"/>
    <mergeCell ref="Q154:Q155"/>
    <mergeCell ref="R154:R155"/>
    <mergeCell ref="S154:S155"/>
    <mergeCell ref="T154:T155"/>
    <mergeCell ref="U154:U155"/>
    <mergeCell ref="S146:S148"/>
    <mergeCell ref="T146:T148"/>
    <mergeCell ref="U146:U148"/>
    <mergeCell ref="C129:C132"/>
    <mergeCell ref="R126:R128"/>
    <mergeCell ref="S126:S128"/>
    <mergeCell ref="Q129:Q132"/>
    <mergeCell ref="U133:U134"/>
    <mergeCell ref="S129:S132"/>
    <mergeCell ref="T129:T132"/>
    <mergeCell ref="U129:U132"/>
    <mergeCell ref="U184:U188"/>
    <mergeCell ref="S184:S188"/>
    <mergeCell ref="U113:U116"/>
    <mergeCell ref="R106:R108"/>
    <mergeCell ref="U106:U108"/>
    <mergeCell ref="U162:U165"/>
    <mergeCell ref="A162:A165"/>
    <mergeCell ref="B162:B165"/>
    <mergeCell ref="C162:C165"/>
    <mergeCell ref="Q162:Q165"/>
    <mergeCell ref="R162:R165"/>
    <mergeCell ref="S162:S165"/>
    <mergeCell ref="I163:I164"/>
    <mergeCell ref="G163:G164"/>
    <mergeCell ref="H163:H164"/>
    <mergeCell ref="T162:T165"/>
    <mergeCell ref="A136:A138"/>
    <mergeCell ref="A123:A125"/>
    <mergeCell ref="B158:B161"/>
    <mergeCell ref="C158:C161"/>
    <mergeCell ref="Q158:Q161"/>
    <mergeCell ref="R158:R161"/>
    <mergeCell ref="B129:B132"/>
    <mergeCell ref="B126:B128"/>
    <mergeCell ref="S191:S192"/>
    <mergeCell ref="I190:I191"/>
    <mergeCell ref="J190:J191"/>
    <mergeCell ref="K190:K191"/>
    <mergeCell ref="L190:L191"/>
    <mergeCell ref="M190:M191"/>
    <mergeCell ref="N190:N191"/>
    <mergeCell ref="I185:I186"/>
    <mergeCell ref="J185:J186"/>
    <mergeCell ref="K185:K186"/>
    <mergeCell ref="L185:L186"/>
    <mergeCell ref="D190:D191"/>
    <mergeCell ref="E190:E191"/>
    <mergeCell ref="F190:F191"/>
    <mergeCell ref="G190:G191"/>
    <mergeCell ref="H190:H191"/>
    <mergeCell ref="O190:O191"/>
    <mergeCell ref="P190:P191"/>
    <mergeCell ref="M185:M186"/>
    <mergeCell ref="N185:N186"/>
    <mergeCell ref="G185:G186"/>
    <mergeCell ref="A194:A198"/>
    <mergeCell ref="B194:B198"/>
    <mergeCell ref="C194:C198"/>
    <mergeCell ref="Q194:Q198"/>
    <mergeCell ref="R194:R198"/>
    <mergeCell ref="Q184:Q188"/>
    <mergeCell ref="R184:R188"/>
    <mergeCell ref="T194:T198"/>
    <mergeCell ref="U194:U198"/>
    <mergeCell ref="D195:D196"/>
    <mergeCell ref="E195:E196"/>
    <mergeCell ref="F195:F196"/>
    <mergeCell ref="G195:G196"/>
    <mergeCell ref="H195:H196"/>
    <mergeCell ref="I195:I196"/>
    <mergeCell ref="J195:J196"/>
    <mergeCell ref="K195:K196"/>
    <mergeCell ref="P195:P196"/>
    <mergeCell ref="S194:S198"/>
    <mergeCell ref="L195:L196"/>
    <mergeCell ref="M195:M196"/>
    <mergeCell ref="N195:N196"/>
    <mergeCell ref="O195:O196"/>
    <mergeCell ref="U189:U193"/>
    <mergeCell ref="A189:A193"/>
    <mergeCell ref="B189:B193"/>
    <mergeCell ref="T189:T193"/>
    <mergeCell ref="C184:C187"/>
    <mergeCell ref="T184:T188"/>
    <mergeCell ref="O185:O186"/>
    <mergeCell ref="A179:U179"/>
    <mergeCell ref="A180:A182"/>
    <mergeCell ref="C180:C182"/>
    <mergeCell ref="Q180:Q182"/>
    <mergeCell ref="R180:R182"/>
    <mergeCell ref="S180:S182"/>
    <mergeCell ref="T180:T182"/>
    <mergeCell ref="U180:U182"/>
    <mergeCell ref="P185:P186"/>
    <mergeCell ref="D185:D186"/>
    <mergeCell ref="E185:E186"/>
    <mergeCell ref="F185:F186"/>
    <mergeCell ref="C191:C193"/>
    <mergeCell ref="Q191:Q192"/>
    <mergeCell ref="R191:R192"/>
    <mergeCell ref="H185:H186"/>
    <mergeCell ref="B184:B188"/>
    <mergeCell ref="A184:A188"/>
    <mergeCell ref="B166:B169"/>
    <mergeCell ref="C166:C169"/>
    <mergeCell ref="Q166:Q169"/>
    <mergeCell ref="R166:R169"/>
    <mergeCell ref="S166:S169"/>
    <mergeCell ref="T175:T178"/>
    <mergeCell ref="U175:U178"/>
    <mergeCell ref="A170:A173"/>
    <mergeCell ref="B170:B173"/>
    <mergeCell ref="C170:C173"/>
    <mergeCell ref="Q170:Q173"/>
    <mergeCell ref="A175:A178"/>
    <mergeCell ref="B175:B178"/>
    <mergeCell ref="C175:C178"/>
    <mergeCell ref="Q175:Q178"/>
    <mergeCell ref="R175:R178"/>
    <mergeCell ref="S175:S178"/>
    <mergeCell ref="A174:U174"/>
    <mergeCell ref="T170:T173"/>
    <mergeCell ref="U170:U173"/>
    <mergeCell ref="T166:T169"/>
    <mergeCell ref="U166:U169"/>
    <mergeCell ref="R170:R173"/>
    <mergeCell ref="S170:S173"/>
    <mergeCell ref="U70:U72"/>
    <mergeCell ref="T73:T75"/>
    <mergeCell ref="U73:U75"/>
    <mergeCell ref="R123:R125"/>
    <mergeCell ref="S123:S125"/>
    <mergeCell ref="S120:S122"/>
    <mergeCell ref="R120:R122"/>
    <mergeCell ref="R84:R86"/>
    <mergeCell ref="S84:S86"/>
    <mergeCell ref="S96:S98"/>
    <mergeCell ref="A112:U112"/>
    <mergeCell ref="A113:A116"/>
    <mergeCell ref="B113:B116"/>
    <mergeCell ref="C113:C116"/>
    <mergeCell ref="T109:T111"/>
    <mergeCell ref="U109:U111"/>
    <mergeCell ref="C96:C98"/>
    <mergeCell ref="Q96:Q98"/>
    <mergeCell ref="U92:U94"/>
    <mergeCell ref="Q84:Q86"/>
    <mergeCell ref="Q82:Q83"/>
    <mergeCell ref="F94:F95"/>
    <mergeCell ref="A120:A122"/>
    <mergeCell ref="A109:A111"/>
    <mergeCell ref="R40:R42"/>
    <mergeCell ref="S40:S42"/>
    <mergeCell ref="T40:T42"/>
    <mergeCell ref="S46:S47"/>
    <mergeCell ref="T65:T69"/>
    <mergeCell ref="Q70:Q72"/>
    <mergeCell ref="R79:R81"/>
    <mergeCell ref="S79:S81"/>
    <mergeCell ref="T79:T81"/>
    <mergeCell ref="T70:T72"/>
    <mergeCell ref="S70:S72"/>
    <mergeCell ref="R70:R72"/>
    <mergeCell ref="Q73:Q75"/>
    <mergeCell ref="R73:R75"/>
    <mergeCell ref="S73:S75"/>
    <mergeCell ref="Q79:Q81"/>
    <mergeCell ref="Q65:Q69"/>
    <mergeCell ref="R65:R69"/>
    <mergeCell ref="S65:S69"/>
    <mergeCell ref="U46:U48"/>
    <mergeCell ref="U40:U42"/>
    <mergeCell ref="Q43:Q45"/>
    <mergeCell ref="R43:R45"/>
    <mergeCell ref="S43:S45"/>
    <mergeCell ref="T43:T45"/>
    <mergeCell ref="U43:U45"/>
    <mergeCell ref="T31:T33"/>
    <mergeCell ref="U31:U33"/>
    <mergeCell ref="T37:T39"/>
    <mergeCell ref="U37:U39"/>
    <mergeCell ref="Q37:Q39"/>
    <mergeCell ref="R37:R39"/>
    <mergeCell ref="S37:S39"/>
    <mergeCell ref="R31:R33"/>
    <mergeCell ref="S31:S33"/>
    <mergeCell ref="Q31:Q33"/>
    <mergeCell ref="Q34:Q35"/>
    <mergeCell ref="T34:T35"/>
    <mergeCell ref="U34:U35"/>
    <mergeCell ref="T46:T48"/>
    <mergeCell ref="R46:R47"/>
    <mergeCell ref="Q46:Q47"/>
    <mergeCell ref="Q40:Q42"/>
    <mergeCell ref="T8:T18"/>
    <mergeCell ref="A29:U29"/>
    <mergeCell ref="A30:U30"/>
    <mergeCell ref="A19:A28"/>
    <mergeCell ref="B19:B28"/>
    <mergeCell ref="C19:C28"/>
    <mergeCell ref="Q19:Q28"/>
    <mergeCell ref="R19:R28"/>
    <mergeCell ref="S19:S28"/>
    <mergeCell ref="T19:T28"/>
    <mergeCell ref="U19:U28"/>
    <mergeCell ref="D20:D22"/>
    <mergeCell ref="U8:U18"/>
    <mergeCell ref="D9:D11"/>
    <mergeCell ref="D13:D15"/>
    <mergeCell ref="A8:A18"/>
    <mergeCell ref="B8:B18"/>
    <mergeCell ref="C8:C18"/>
    <mergeCell ref="Q8:Q18"/>
    <mergeCell ref="R8:R18"/>
    <mergeCell ref="S8:S18"/>
    <mergeCell ref="D24:D27"/>
    <mergeCell ref="G16:G18"/>
    <mergeCell ref="T2:U2"/>
    <mergeCell ref="B3:U3"/>
    <mergeCell ref="A5:A6"/>
    <mergeCell ref="B5:B6"/>
    <mergeCell ref="C5:C6"/>
    <mergeCell ref="D5:D6"/>
    <mergeCell ref="E5:I5"/>
    <mergeCell ref="J5:P5"/>
    <mergeCell ref="Q5:Q6"/>
    <mergeCell ref="R5:R6"/>
    <mergeCell ref="S5:S6"/>
    <mergeCell ref="T5:T6"/>
    <mergeCell ref="U5:U6"/>
    <mergeCell ref="A158:A161"/>
    <mergeCell ref="A129:A132"/>
    <mergeCell ref="R129:R132"/>
    <mergeCell ref="R136:R138"/>
    <mergeCell ref="A149:A151"/>
    <mergeCell ref="C149:C151"/>
    <mergeCell ref="A156:U156"/>
    <mergeCell ref="A146:A148"/>
    <mergeCell ref="B146:B148"/>
    <mergeCell ref="C139:C141"/>
    <mergeCell ref="Q139:Q141"/>
    <mergeCell ref="R139:R141"/>
    <mergeCell ref="B139:B141"/>
    <mergeCell ref="A139:A141"/>
    <mergeCell ref="A142:U142"/>
    <mergeCell ref="A143:A145"/>
    <mergeCell ref="B143:B145"/>
    <mergeCell ref="G143:G145"/>
    <mergeCell ref="A133:A134"/>
    <mergeCell ref="B149:B151"/>
    <mergeCell ref="Q149:Q151"/>
    <mergeCell ref="R149:R151"/>
    <mergeCell ref="U158:U161"/>
    <mergeCell ref="T149:T151"/>
    <mergeCell ref="B133:B134"/>
    <mergeCell ref="Q133:Q134"/>
    <mergeCell ref="R133:R134"/>
    <mergeCell ref="A154:A155"/>
    <mergeCell ref="B154:B155"/>
    <mergeCell ref="Q152:Q153"/>
    <mergeCell ref="R152:R153"/>
    <mergeCell ref="S149:S151"/>
    <mergeCell ref="U149:U151"/>
    <mergeCell ref="A152:A153"/>
    <mergeCell ref="B152:B153"/>
    <mergeCell ref="Q136:Q138"/>
    <mergeCell ref="T136:T138"/>
    <mergeCell ref="S139:S141"/>
    <mergeCell ref="C146:C148"/>
    <mergeCell ref="U143:U145"/>
    <mergeCell ref="T143:T145"/>
    <mergeCell ref="S143:S145"/>
    <mergeCell ref="R143:R145"/>
    <mergeCell ref="Q143:Q145"/>
    <mergeCell ref="T139:T141"/>
    <mergeCell ref="U139:U141"/>
    <mergeCell ref="S133:S134"/>
    <mergeCell ref="T133:T134"/>
    <mergeCell ref="C143:C145"/>
    <mergeCell ref="S136:S138"/>
    <mergeCell ref="U136:U138"/>
    <mergeCell ref="Q146:Q148"/>
    <mergeCell ref="R146:R148"/>
    <mergeCell ref="U65:U69"/>
    <mergeCell ref="A49:U49"/>
    <mergeCell ref="A50:A56"/>
    <mergeCell ref="B50:B56"/>
    <mergeCell ref="C50:C56"/>
    <mergeCell ref="Q50:Q56"/>
    <mergeCell ref="R50:R56"/>
    <mergeCell ref="S50:S56"/>
    <mergeCell ref="T50:T56"/>
    <mergeCell ref="U50:U56"/>
    <mergeCell ref="U57:U61"/>
    <mergeCell ref="U62:U64"/>
    <mergeCell ref="T62:T64"/>
    <mergeCell ref="G63:G64"/>
    <mergeCell ref="S62:S64"/>
    <mergeCell ref="Q62:Q64"/>
    <mergeCell ref="R62:R64"/>
    <mergeCell ref="Q57:Q60"/>
    <mergeCell ref="T57:T61"/>
    <mergeCell ref="A79:A81"/>
    <mergeCell ref="B79:B81"/>
    <mergeCell ref="C79:C81"/>
    <mergeCell ref="B31:B33"/>
    <mergeCell ref="C31:C33"/>
    <mergeCell ref="B46:B48"/>
    <mergeCell ref="C46:C47"/>
    <mergeCell ref="B37:B39"/>
    <mergeCell ref="C37:C39"/>
    <mergeCell ref="A57:A61"/>
    <mergeCell ref="A40:A42"/>
    <mergeCell ref="A46:A47"/>
    <mergeCell ref="C73:C75"/>
    <mergeCell ref="A73:A75"/>
    <mergeCell ref="B73:B75"/>
    <mergeCell ref="A43:A45"/>
    <mergeCell ref="B43:B45"/>
    <mergeCell ref="C43:C45"/>
    <mergeCell ref="B76:B77"/>
    <mergeCell ref="B34:B35"/>
    <mergeCell ref="A34:A35"/>
    <mergeCell ref="C34:C35"/>
    <mergeCell ref="F32:F33"/>
    <mergeCell ref="G32:G33"/>
    <mergeCell ref="H32:H33"/>
    <mergeCell ref="I32:I33"/>
    <mergeCell ref="A37:A39"/>
    <mergeCell ref="C70:C72"/>
    <mergeCell ref="C65:C69"/>
    <mergeCell ref="A31:A33"/>
    <mergeCell ref="G38:G39"/>
    <mergeCell ref="H38:H39"/>
    <mergeCell ref="I38:I39"/>
    <mergeCell ref="A65:A69"/>
    <mergeCell ref="E71:E72"/>
    <mergeCell ref="B40:B42"/>
    <mergeCell ref="C40:C42"/>
    <mergeCell ref="B62:B64"/>
    <mergeCell ref="A62:A64"/>
    <mergeCell ref="A70:A72"/>
    <mergeCell ref="E38:E39"/>
    <mergeCell ref="F38:F39"/>
    <mergeCell ref="E32:E33"/>
    <mergeCell ref="F71:F72"/>
    <mergeCell ref="B70:B72"/>
    <mergeCell ref="G58:G61"/>
    <mergeCell ref="I58:I61"/>
    <mergeCell ref="G66:G68"/>
    <mergeCell ref="I63:I64"/>
    <mergeCell ref="H63:H64"/>
    <mergeCell ref="F63:F64"/>
    <mergeCell ref="E63:E64"/>
    <mergeCell ref="D54:D56"/>
    <mergeCell ref="B65:B69"/>
    <mergeCell ref="D58:D59"/>
    <mergeCell ref="C62:C64"/>
    <mergeCell ref="G51:G56"/>
    <mergeCell ref="H58:H61"/>
    <mergeCell ref="U79:U81"/>
    <mergeCell ref="F103:F104"/>
    <mergeCell ref="Q102:Q105"/>
    <mergeCell ref="R102:R105"/>
    <mergeCell ref="G103:G104"/>
    <mergeCell ref="S82:S83"/>
    <mergeCell ref="T92:T94"/>
    <mergeCell ref="R99:R101"/>
    <mergeCell ref="S99:S101"/>
    <mergeCell ref="T99:T101"/>
    <mergeCell ref="U99:U101"/>
    <mergeCell ref="U89:U91"/>
    <mergeCell ref="R82:R83"/>
    <mergeCell ref="T82:T83"/>
    <mergeCell ref="U82:U83"/>
    <mergeCell ref="T89:T91"/>
    <mergeCell ref="Q99:Q101"/>
    <mergeCell ref="R96:R98"/>
    <mergeCell ref="A87:U87"/>
    <mergeCell ref="A88:U88"/>
    <mergeCell ref="R89:R91"/>
    <mergeCell ref="S89:S91"/>
    <mergeCell ref="Q89:Q91"/>
    <mergeCell ref="T84:T86"/>
    <mergeCell ref="U84:U86"/>
    <mergeCell ref="G93:G95"/>
    <mergeCell ref="H93:H95"/>
    <mergeCell ref="I94:I95"/>
    <mergeCell ref="J94:J95"/>
    <mergeCell ref="C92:C95"/>
    <mergeCell ref="D94:D95"/>
    <mergeCell ref="E94:E95"/>
    <mergeCell ref="A89:A91"/>
    <mergeCell ref="B89:B91"/>
    <mergeCell ref="C89:C91"/>
    <mergeCell ref="C117:C119"/>
    <mergeCell ref="Q117:Q119"/>
    <mergeCell ref="C99:C101"/>
    <mergeCell ref="A84:A86"/>
    <mergeCell ref="B84:B86"/>
    <mergeCell ref="C84:C86"/>
    <mergeCell ref="A82:A83"/>
    <mergeCell ref="B82:B83"/>
    <mergeCell ref="C82:C83"/>
    <mergeCell ref="A99:A101"/>
    <mergeCell ref="D103:D104"/>
    <mergeCell ref="B102:B105"/>
    <mergeCell ref="A102:A105"/>
    <mergeCell ref="A106:A108"/>
    <mergeCell ref="C102:C103"/>
    <mergeCell ref="A200:U200"/>
    <mergeCell ref="A202:B202"/>
    <mergeCell ref="A203:B203"/>
    <mergeCell ref="A92:A95"/>
    <mergeCell ref="B92:B95"/>
    <mergeCell ref="A126:A128"/>
    <mergeCell ref="B120:B122"/>
    <mergeCell ref="C120:C122"/>
    <mergeCell ref="Q120:Q122"/>
    <mergeCell ref="B123:B125"/>
    <mergeCell ref="C123:C125"/>
    <mergeCell ref="Q123:Q125"/>
    <mergeCell ref="B106:B108"/>
    <mergeCell ref="Q109:Q111"/>
    <mergeCell ref="K94:K95"/>
    <mergeCell ref="L94:L95"/>
    <mergeCell ref="M94:M95"/>
    <mergeCell ref="N94:N95"/>
    <mergeCell ref="O94:O95"/>
    <mergeCell ref="P94:P95"/>
    <mergeCell ref="Q92:Q95"/>
    <mergeCell ref="Q126:Q128"/>
    <mergeCell ref="A117:A119"/>
    <mergeCell ref="B117:B119"/>
    <mergeCell ref="A204:B204"/>
    <mergeCell ref="A205:B205"/>
    <mergeCell ref="A207:B207"/>
    <mergeCell ref="A201:C201"/>
    <mergeCell ref="D201:R201"/>
    <mergeCell ref="D202:R202"/>
    <mergeCell ref="D203:R203"/>
    <mergeCell ref="D204:R204"/>
    <mergeCell ref="D205:R205"/>
    <mergeCell ref="D206:R206"/>
  </mergeCells>
  <pageMargins left="0.59055118110236227" right="0.39370078740157483" top="0.98425196850393704" bottom="0.59055118110236227" header="0.31496062992125984" footer="0.31496062992125984"/>
  <pageSetup paperSize="9" scale="37" firstPageNumber="18" fitToHeight="0" orientation="landscape" useFirstPageNumber="1" r:id="rId1"/>
  <headerFooter>
    <oddHeader>&amp;C&amp;"Times New Roman,обычный"&amp;30&amp;P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9" sqref="B39"/>
    </sheetView>
  </sheetViews>
  <sheetFormatPr defaultRowHeight="15" x14ac:dyDescent="0.25"/>
  <sheetData/>
  <customSheetViews>
    <customSheetView guid="{36948C73-23F0-4B11-B15A-34CD5AC43A7B}"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Последний</vt:lpstr>
      <vt:lpstr>Лист3</vt:lpstr>
      <vt:lpstr>Последний!Заголовки_для_печати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Алексеева Гузяль Миасаровна</dc:creator>
  <cp:lastModifiedBy>Ишкильдина Диля Салаватовна</cp:lastModifiedBy>
  <cp:lastPrinted>2019-02-04T07:03:15Z</cp:lastPrinted>
  <dcterms:created xsi:type="dcterms:W3CDTF">2006-09-16T00:00:00Z</dcterms:created>
  <dcterms:modified xsi:type="dcterms:W3CDTF">2019-02-08T04:59:09Z</dcterms:modified>
</cp:coreProperties>
</file>